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iga\Desktop\niigatabadexpertHP\2021data\09秋季地区\下越\"/>
    </mc:Choice>
  </mc:AlternateContent>
  <bookViews>
    <workbookView xWindow="0" yWindow="0" windowWidth="20496" windowHeight="7536" tabRatio="877"/>
  </bookViews>
  <sheets>
    <sheet name="はじめに" sheetId="5" r:id="rId1"/>
    <sheet name="入力シート" sheetId="26" r:id="rId2"/>
    <sheet name="参加申込書" sheetId="2" r:id="rId3"/>
    <sheet name="男子個人" sheetId="28" r:id="rId4"/>
    <sheet name="女子個人" sheetId="29" r:id="rId5"/>
    <sheet name="プロ用" sheetId="30" r:id="rId6"/>
    <sheet name="運営用①" sheetId="31" r:id="rId7"/>
    <sheet name="運営用②" sheetId="32" r:id="rId8"/>
  </sheets>
  <calcPr calcId="152511"/>
</workbook>
</file>

<file path=xl/calcChain.xml><?xml version="1.0" encoding="utf-8"?>
<calcChain xmlns="http://schemas.openxmlformats.org/spreadsheetml/2006/main">
  <c r="E7" i="26" l="1"/>
  <c r="I4" i="2"/>
  <c r="E6" i="26"/>
  <c r="B5" i="2"/>
  <c r="E5" i="26"/>
  <c r="H27" i="2"/>
  <c r="E4" i="26"/>
  <c r="A3" i="30"/>
  <c r="A2" i="32"/>
  <c r="A3" i="32"/>
  <c r="A4" i="32"/>
  <c r="A5" i="32"/>
  <c r="A6" i="32"/>
  <c r="A7" i="32"/>
  <c r="B7" i="32"/>
  <c r="B5" i="32"/>
  <c r="B6" i="32"/>
  <c r="B4" i="32"/>
  <c r="B2" i="32"/>
  <c r="B3" i="32"/>
  <c r="D42" i="31"/>
  <c r="D41" i="31"/>
  <c r="D40" i="31"/>
  <c r="D39" i="31"/>
  <c r="D38" i="31"/>
  <c r="D37" i="31"/>
  <c r="C42" i="31"/>
  <c r="E42" i="31"/>
  <c r="C41" i="31"/>
  <c r="E41" i="31"/>
  <c r="C40" i="31"/>
  <c r="E40" i="31"/>
  <c r="C39" i="31"/>
  <c r="C38" i="31"/>
  <c r="E38" i="31"/>
  <c r="C37" i="31"/>
  <c r="E37" i="31"/>
  <c r="J35" i="31"/>
  <c r="J34" i="31"/>
  <c r="J33" i="31"/>
  <c r="J32" i="31"/>
  <c r="J31" i="31"/>
  <c r="J30" i="31"/>
  <c r="I32" i="31"/>
  <c r="I31" i="31"/>
  <c r="K31" i="31"/>
  <c r="I35" i="31"/>
  <c r="K35" i="31"/>
  <c r="I34" i="31"/>
  <c r="I33" i="31"/>
  <c r="K33" i="31"/>
  <c r="I30" i="31"/>
  <c r="D35" i="31"/>
  <c r="D34" i="31"/>
  <c r="D33" i="31"/>
  <c r="D32" i="31"/>
  <c r="D31" i="31"/>
  <c r="D30" i="31"/>
  <c r="C35" i="31"/>
  <c r="E35" i="31"/>
  <c r="C34" i="31"/>
  <c r="E34" i="31"/>
  <c r="C33" i="31"/>
  <c r="C32" i="31"/>
  <c r="E32" i="31"/>
  <c r="C31" i="31"/>
  <c r="E31" i="31"/>
  <c r="C30" i="31"/>
  <c r="E30" i="31"/>
  <c r="K32" i="31"/>
  <c r="K34" i="31"/>
  <c r="K30" i="31"/>
  <c r="J20" i="31"/>
  <c r="J19" i="31"/>
  <c r="J18" i="31"/>
  <c r="J17" i="31"/>
  <c r="J16" i="31"/>
  <c r="J15" i="31"/>
  <c r="I20" i="31"/>
  <c r="K20" i="31"/>
  <c r="I19" i="31"/>
  <c r="K19" i="31"/>
  <c r="I18" i="31"/>
  <c r="K18" i="31"/>
  <c r="I17" i="31"/>
  <c r="K17" i="31"/>
  <c r="I16" i="31"/>
  <c r="K16" i="31"/>
  <c r="I15" i="31"/>
  <c r="K15" i="31"/>
  <c r="D20" i="31"/>
  <c r="D19" i="31"/>
  <c r="D18" i="31"/>
  <c r="D17" i="31"/>
  <c r="D16" i="31"/>
  <c r="D15" i="31"/>
  <c r="C20" i="31"/>
  <c r="E20" i="31"/>
  <c r="C19" i="31"/>
  <c r="E19" i="31"/>
  <c r="C18" i="31"/>
  <c r="E18" i="31"/>
  <c r="C17" i="31"/>
  <c r="E17" i="31"/>
  <c r="C16" i="31"/>
  <c r="E16" i="31"/>
  <c r="C15" i="31"/>
  <c r="E15" i="31"/>
  <c r="D27" i="31"/>
  <c r="D26" i="31"/>
  <c r="D25" i="31"/>
  <c r="D24" i="31"/>
  <c r="D23" i="31"/>
  <c r="C22" i="31"/>
  <c r="E22" i="31"/>
  <c r="D22" i="31"/>
  <c r="C27" i="31"/>
  <c r="E27" i="31"/>
  <c r="C26" i="31"/>
  <c r="E26" i="31"/>
  <c r="C25" i="31"/>
  <c r="E25" i="31"/>
  <c r="C24" i="31"/>
  <c r="E24" i="31"/>
  <c r="C23" i="31"/>
  <c r="E23" i="31"/>
  <c r="E39" i="31"/>
  <c r="E33" i="31"/>
  <c r="E10" i="29"/>
  <c r="E13" i="29"/>
  <c r="A10" i="29"/>
  <c r="A19" i="29"/>
  <c r="E10" i="28"/>
  <c r="E16" i="28"/>
  <c r="A10" i="28"/>
  <c r="A25" i="28"/>
  <c r="T17" i="30"/>
  <c r="T16" i="30"/>
  <c r="T15" i="30"/>
  <c r="T14" i="30"/>
  <c r="T13" i="30"/>
  <c r="N17" i="30"/>
  <c r="N16" i="30"/>
  <c r="N15" i="30"/>
  <c r="N14" i="30"/>
  <c r="N13" i="30"/>
  <c r="H17" i="30"/>
  <c r="H16" i="30"/>
  <c r="H15" i="30"/>
  <c r="H14" i="30"/>
  <c r="H13" i="30"/>
  <c r="T8" i="30"/>
  <c r="T7" i="30"/>
  <c r="T6" i="30"/>
  <c r="T5" i="30"/>
  <c r="T4" i="30"/>
  <c r="N8" i="30"/>
  <c r="N7" i="30"/>
  <c r="N6" i="30"/>
  <c r="N5" i="30"/>
  <c r="N4" i="30"/>
  <c r="H8" i="30"/>
  <c r="H7" i="30"/>
  <c r="H6" i="30"/>
  <c r="H5" i="30"/>
  <c r="H4" i="30"/>
  <c r="C25" i="29"/>
  <c r="B25" i="29"/>
  <c r="D25" i="29"/>
  <c r="C22" i="29"/>
  <c r="B22" i="29"/>
  <c r="D22" i="29"/>
  <c r="C19" i="29"/>
  <c r="B19" i="29"/>
  <c r="H5" i="32"/>
  <c r="C16" i="29"/>
  <c r="B16" i="29"/>
  <c r="C13" i="29"/>
  <c r="B13" i="29"/>
  <c r="D13" i="29"/>
  <c r="C10" i="29"/>
  <c r="B10" i="29"/>
  <c r="H2" i="32"/>
  <c r="C25" i="28"/>
  <c r="B25" i="28"/>
  <c r="E7" i="32"/>
  <c r="C22" i="28"/>
  <c r="B22" i="28"/>
  <c r="E6" i="32"/>
  <c r="C19" i="28"/>
  <c r="B19" i="28"/>
  <c r="C16" i="28"/>
  <c r="B16" i="28"/>
  <c r="E4" i="32"/>
  <c r="C13" i="28"/>
  <c r="B13" i="28"/>
  <c r="D13" i="28"/>
  <c r="C10" i="28"/>
  <c r="B10" i="28"/>
  <c r="E2" i="32"/>
  <c r="E28" i="31"/>
  <c r="C6" i="31"/>
  <c r="F12" i="31"/>
  <c r="F11" i="31"/>
  <c r="F10" i="31"/>
  <c r="F9" i="31"/>
  <c r="F8" i="31"/>
  <c r="F7" i="31"/>
  <c r="F6" i="31"/>
  <c r="C7" i="31"/>
  <c r="C8" i="31"/>
  <c r="C9" i="31"/>
  <c r="C10" i="31"/>
  <c r="C12" i="31"/>
  <c r="C11" i="31"/>
  <c r="G12" i="31"/>
  <c r="G11" i="31"/>
  <c r="G10" i="31"/>
  <c r="G9" i="31"/>
  <c r="G8" i="31"/>
  <c r="G7" i="31"/>
  <c r="G6" i="31"/>
  <c r="F5" i="31"/>
  <c r="F4" i="31"/>
  <c r="F3" i="31"/>
  <c r="D12" i="31"/>
  <c r="D11" i="31"/>
  <c r="D10" i="31"/>
  <c r="D9" i="31"/>
  <c r="D8" i="31"/>
  <c r="D7" i="31"/>
  <c r="D6" i="31"/>
  <c r="C5" i="31"/>
  <c r="C4" i="31"/>
  <c r="C3" i="31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8" i="2"/>
  <c r="J1" i="29"/>
  <c r="D1" i="29"/>
  <c r="J1" i="28"/>
  <c r="D1" i="28"/>
  <c r="C1" i="2"/>
  <c r="P8" i="30"/>
  <c r="J8" i="30"/>
  <c r="D8" i="30"/>
  <c r="P7" i="30"/>
  <c r="J7" i="30"/>
  <c r="D7" i="30"/>
  <c r="P6" i="30"/>
  <c r="J6" i="30"/>
  <c r="D6" i="30"/>
  <c r="P5" i="30"/>
  <c r="J5" i="30"/>
  <c r="D5" i="30"/>
  <c r="P4" i="30"/>
  <c r="J4" i="30"/>
  <c r="D4" i="30"/>
  <c r="P17" i="30"/>
  <c r="P16" i="30"/>
  <c r="P15" i="30"/>
  <c r="P14" i="30"/>
  <c r="P13" i="30"/>
  <c r="J17" i="30"/>
  <c r="J16" i="30"/>
  <c r="J15" i="30"/>
  <c r="J14" i="30"/>
  <c r="D17" i="30"/>
  <c r="D16" i="30"/>
  <c r="D15" i="30"/>
  <c r="D14" i="30"/>
  <c r="J13" i="30"/>
  <c r="D13" i="30"/>
  <c r="I25" i="29"/>
  <c r="I22" i="29"/>
  <c r="I19" i="29"/>
  <c r="G25" i="29"/>
  <c r="G22" i="29"/>
  <c r="G19" i="29"/>
  <c r="I16" i="29"/>
  <c r="G16" i="29"/>
  <c r="I13" i="29"/>
  <c r="G13" i="29"/>
  <c r="I10" i="29"/>
  <c r="G10" i="29"/>
  <c r="I25" i="28"/>
  <c r="I22" i="28"/>
  <c r="I19" i="28"/>
  <c r="I16" i="28"/>
  <c r="I13" i="28"/>
  <c r="I10" i="28"/>
  <c r="G25" i="28"/>
  <c r="G22" i="28"/>
  <c r="G19" i="28"/>
  <c r="G16" i="28"/>
  <c r="G13" i="28"/>
  <c r="G10" i="28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8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H25" i="29"/>
  <c r="G7" i="32"/>
  <c r="H22" i="29"/>
  <c r="G6" i="32"/>
  <c r="H19" i="29"/>
  <c r="G5" i="32"/>
  <c r="H16" i="29"/>
  <c r="G4" i="32"/>
  <c r="H13" i="29"/>
  <c r="G3" i="32"/>
  <c r="H10" i="29"/>
  <c r="G2" i="32"/>
  <c r="F25" i="29"/>
  <c r="J25" i="29"/>
  <c r="F22" i="29"/>
  <c r="F6" i="32"/>
  <c r="F19" i="29"/>
  <c r="J19" i="29"/>
  <c r="F16" i="29"/>
  <c r="F4" i="32"/>
  <c r="F13" i="29"/>
  <c r="F3" i="32"/>
  <c r="F10" i="29"/>
  <c r="F2" i="32"/>
  <c r="H13" i="28"/>
  <c r="D3" i="32"/>
  <c r="H25" i="28"/>
  <c r="D7" i="32"/>
  <c r="F25" i="28"/>
  <c r="C7" i="32"/>
  <c r="H22" i="28"/>
  <c r="D6" i="32"/>
  <c r="F22" i="28"/>
  <c r="C6" i="32"/>
  <c r="H19" i="28"/>
  <c r="D5" i="32"/>
  <c r="F19" i="28"/>
  <c r="C5" i="32"/>
  <c r="H16" i="28"/>
  <c r="D4" i="32"/>
  <c r="F16" i="28"/>
  <c r="C4" i="32"/>
  <c r="F13" i="28"/>
  <c r="C3" i="32"/>
  <c r="H10" i="28"/>
  <c r="D2" i="32"/>
  <c r="F10" i="28"/>
  <c r="J10" i="28"/>
  <c r="J34" i="2"/>
  <c r="C34" i="2"/>
  <c r="S17" i="30"/>
  <c r="R17" i="30"/>
  <c r="Q17" i="30"/>
  <c r="O17" i="30"/>
  <c r="M17" i="30"/>
  <c r="L17" i="30"/>
  <c r="K17" i="30"/>
  <c r="I17" i="30"/>
  <c r="G17" i="30"/>
  <c r="F17" i="30"/>
  <c r="E17" i="30"/>
  <c r="C17" i="30"/>
  <c r="S16" i="30"/>
  <c r="R16" i="30"/>
  <c r="Q16" i="30"/>
  <c r="O16" i="30"/>
  <c r="M16" i="30"/>
  <c r="L16" i="30"/>
  <c r="K16" i="30"/>
  <c r="I16" i="30"/>
  <c r="G16" i="30"/>
  <c r="F16" i="30"/>
  <c r="E16" i="30"/>
  <c r="C16" i="30"/>
  <c r="S15" i="30"/>
  <c r="R15" i="30"/>
  <c r="Q15" i="30"/>
  <c r="O15" i="30"/>
  <c r="M15" i="30"/>
  <c r="L15" i="30"/>
  <c r="K15" i="30"/>
  <c r="I15" i="30"/>
  <c r="G15" i="30"/>
  <c r="F15" i="30"/>
  <c r="E15" i="30"/>
  <c r="C15" i="30"/>
  <c r="S14" i="30"/>
  <c r="R14" i="30"/>
  <c r="Q14" i="30"/>
  <c r="O14" i="30"/>
  <c r="M14" i="30"/>
  <c r="L14" i="30"/>
  <c r="K14" i="30"/>
  <c r="I14" i="30"/>
  <c r="G14" i="30"/>
  <c r="F14" i="30"/>
  <c r="E14" i="30"/>
  <c r="C14" i="30"/>
  <c r="S13" i="30"/>
  <c r="R13" i="30"/>
  <c r="Q13" i="30"/>
  <c r="O13" i="30"/>
  <c r="M13" i="30"/>
  <c r="L13" i="30"/>
  <c r="K13" i="30"/>
  <c r="I13" i="30"/>
  <c r="G13" i="30"/>
  <c r="F13" i="30"/>
  <c r="E13" i="30"/>
  <c r="C13" i="30"/>
  <c r="B15" i="30"/>
  <c r="B13" i="30"/>
  <c r="B14" i="30"/>
  <c r="Q8" i="30"/>
  <c r="K8" i="30"/>
  <c r="Q7" i="30"/>
  <c r="K7" i="30"/>
  <c r="E7" i="30"/>
  <c r="Q6" i="30"/>
  <c r="K6" i="30"/>
  <c r="E6" i="30"/>
  <c r="Q5" i="30"/>
  <c r="K5" i="30"/>
  <c r="E5" i="30"/>
  <c r="Q4" i="30"/>
  <c r="K4" i="30"/>
  <c r="E8" i="30"/>
  <c r="E4" i="30"/>
  <c r="S8" i="30"/>
  <c r="M8" i="30"/>
  <c r="G8" i="30"/>
  <c r="S7" i="30"/>
  <c r="M7" i="30"/>
  <c r="G7" i="30"/>
  <c r="S6" i="30"/>
  <c r="M6" i="30"/>
  <c r="G6" i="30"/>
  <c r="S5" i="30"/>
  <c r="M5" i="30"/>
  <c r="G5" i="30"/>
  <c r="S4" i="30"/>
  <c r="M4" i="30"/>
  <c r="G4" i="30"/>
  <c r="R8" i="30"/>
  <c r="L8" i="30"/>
  <c r="F8" i="30"/>
  <c r="R7" i="30"/>
  <c r="L7" i="30"/>
  <c r="F7" i="30"/>
  <c r="R6" i="30"/>
  <c r="L6" i="30"/>
  <c r="F6" i="30"/>
  <c r="R5" i="30"/>
  <c r="L5" i="30"/>
  <c r="F5" i="30"/>
  <c r="R4" i="30"/>
  <c r="L4" i="30"/>
  <c r="O8" i="30"/>
  <c r="I8" i="30"/>
  <c r="C8" i="30"/>
  <c r="O7" i="30"/>
  <c r="I7" i="30"/>
  <c r="C7" i="30"/>
  <c r="O6" i="30"/>
  <c r="I6" i="30"/>
  <c r="C6" i="30"/>
  <c r="O5" i="30"/>
  <c r="I5" i="30"/>
  <c r="C5" i="30"/>
  <c r="O4" i="30"/>
  <c r="I4" i="30"/>
  <c r="F4" i="30"/>
  <c r="C4" i="30"/>
  <c r="B6" i="30"/>
  <c r="B5" i="30"/>
  <c r="B4" i="30"/>
  <c r="B30" i="2"/>
  <c r="J30" i="2"/>
  <c r="F30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8" i="2"/>
  <c r="G8" i="2"/>
  <c r="I25" i="2"/>
  <c r="H4" i="32"/>
  <c r="F5" i="32"/>
  <c r="D16" i="29"/>
  <c r="J22" i="29"/>
  <c r="H3" i="32"/>
  <c r="J16" i="29"/>
  <c r="A25" i="29"/>
  <c r="C2" i="32"/>
  <c r="E3" i="32"/>
  <c r="E5" i="32"/>
  <c r="D19" i="28"/>
  <c r="D10" i="28"/>
  <c r="D22" i="28"/>
  <c r="D25" i="28"/>
  <c r="J13" i="28"/>
  <c r="A13" i="29"/>
  <c r="J19" i="28"/>
  <c r="J22" i="28"/>
  <c r="J16" i="28"/>
  <c r="J13" i="29"/>
  <c r="D10" i="29"/>
  <c r="F7" i="32"/>
  <c r="H6" i="32"/>
  <c r="E25" i="29"/>
  <c r="J25" i="28"/>
  <c r="D16" i="28"/>
  <c r="J10" i="29"/>
  <c r="D19" i="29"/>
  <c r="H7" i="32"/>
  <c r="C2" i="31"/>
  <c r="E16" i="29"/>
  <c r="A12" i="30"/>
  <c r="E13" i="28"/>
  <c r="A16" i="28"/>
  <c r="A22" i="29"/>
  <c r="E19" i="29"/>
  <c r="F2" i="31"/>
  <c r="E19" i="28"/>
  <c r="A22" i="28"/>
  <c r="B27" i="2"/>
  <c r="F4" i="28"/>
  <c r="A19" i="28"/>
  <c r="F4" i="29"/>
  <c r="B4" i="2"/>
  <c r="E25" i="28"/>
  <c r="B4" i="29"/>
  <c r="E22" i="29"/>
  <c r="B4" i="28"/>
  <c r="E22" i="28"/>
  <c r="A13" i="28"/>
  <c r="A16" i="29"/>
</calcChain>
</file>

<file path=xl/comments1.xml><?xml version="1.0" encoding="utf-8"?>
<comments xmlns="http://schemas.openxmlformats.org/spreadsheetml/2006/main">
  <authors>
    <author>setup</author>
    <author>Windows ユーザー</author>
  </authors>
  <commentList>
    <comment ref="F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ここに入力日を入れてください。以降のシートに反映されます
</t>
        </r>
      </text>
    </comment>
    <comment ref="E5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各高校で、（右側の欄）校長名の確認と訂正をお願い致します。</t>
        </r>
      </text>
    </comment>
    <comment ref="B22" authorId="0" shapeId="0">
      <text>
        <r>
          <rPr>
            <b/>
            <vertAlign val="subscript"/>
            <sz val="18"/>
            <color indexed="10"/>
            <rFont val="Ｊスクール理数教材"/>
            <family val="1"/>
            <charset val="128"/>
          </rPr>
          <t>姓と名の間をあける。</t>
        </r>
      </text>
    </comment>
    <comment ref="H22" authorId="0" shapeId="0">
      <text>
        <r>
          <rPr>
            <b/>
            <vertAlign val="subscript"/>
            <sz val="18"/>
            <color indexed="10"/>
            <rFont val="Ｊスクール理数教材"/>
            <family val="1"/>
            <charset val="128"/>
          </rPr>
          <t>姓と名の間をあける。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<sst xmlns="http://schemas.openxmlformats.org/spreadsheetml/2006/main" count="446" uniqueCount="282">
  <si>
    <t>下越地区バドミントン部顧問　各位</t>
    <rPh sb="0" eb="1">
      <t>カ</t>
    </rPh>
    <rPh sb="1" eb="2">
      <t>エツ</t>
    </rPh>
    <rPh sb="2" eb="4">
      <t>チク</t>
    </rPh>
    <rPh sb="10" eb="11">
      <t>ブ</t>
    </rPh>
    <rPh sb="11" eb="13">
      <t>コモン</t>
    </rPh>
    <rPh sb="14" eb="16">
      <t>カクイ</t>
    </rPh>
    <phoneticPr fontId="2"/>
  </si>
  <si>
    <t>学校名</t>
    <rPh sb="0" eb="2">
      <t>ガッコウ</t>
    </rPh>
    <rPh sb="2" eb="3">
      <t>メイ</t>
    </rPh>
    <phoneticPr fontId="2"/>
  </si>
  <si>
    <t>所在地</t>
    <rPh sb="0" eb="3">
      <t>ショザイチ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</si>
  <si>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</si>
  <si>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</si>
  <si>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標記の生徒の大会参加を認めます。</t>
    <rPh sb="0" eb="2">
      <t>ヒョウキ</t>
    </rPh>
    <rPh sb="3" eb="5">
      <t>セイト</t>
    </rPh>
    <rPh sb="6" eb="8">
      <t>タイカイ</t>
    </rPh>
    <rPh sb="8" eb="10">
      <t>サンカ</t>
    </rPh>
    <rPh sb="11" eb="12">
      <t>ミト</t>
    </rPh>
    <phoneticPr fontId="2"/>
  </si>
  <si>
    <t>印</t>
    <rPh sb="0" eb="1">
      <t>イン</t>
    </rPh>
    <phoneticPr fontId="2"/>
  </si>
  <si>
    <t>下越地区バドミントン競技大会　参加申込書</t>
    <rPh sb="17" eb="20">
      <t>モウシコミショ</t>
    </rPh>
    <phoneticPr fontId="2"/>
  </si>
  <si>
    <t>コ　ー　チ</t>
    <phoneticPr fontId="2"/>
  </si>
  <si>
    <t>マネージャー</t>
    <phoneticPr fontId="2"/>
  </si>
  <si>
    <t>各校へ要項等到着から締め切りまで期間が短く、大変申し訳ございません。何卒よろしくお願いいたします。</t>
    <rPh sb="0" eb="2">
      <t>カクコウ</t>
    </rPh>
    <rPh sb="3" eb="5">
      <t>ヨウコウ</t>
    </rPh>
    <rPh sb="5" eb="6">
      <t>ナド</t>
    </rPh>
    <rPh sb="6" eb="8">
      <t>トウチャク</t>
    </rPh>
    <rPh sb="10" eb="11">
      <t>シ</t>
    </rPh>
    <rPh sb="12" eb="13">
      <t>キ</t>
    </rPh>
    <rPh sb="16" eb="18">
      <t>キカン</t>
    </rPh>
    <rPh sb="19" eb="20">
      <t>ミジカ</t>
    </rPh>
    <rPh sb="22" eb="24">
      <t>タイヘン</t>
    </rPh>
    <rPh sb="24" eb="25">
      <t>モウ</t>
    </rPh>
    <rPh sb="26" eb="27">
      <t>ワケ</t>
    </rPh>
    <rPh sb="34" eb="36">
      <t>ナニトゾ</t>
    </rPh>
    <rPh sb="41" eb="42">
      <t>ネガ</t>
    </rPh>
    <phoneticPr fontId="2"/>
  </si>
  <si>
    <t>０２５０－２２－１９２０</t>
    <phoneticPr fontId="2"/>
  </si>
  <si>
    <t>個人ダブルス</t>
    <rPh sb="0" eb="2">
      <t>コジン</t>
    </rPh>
    <phoneticPr fontId="2"/>
  </si>
  <si>
    <t>個人シングルス</t>
    <rPh sb="0" eb="2">
      <t>コジン</t>
    </rPh>
    <phoneticPr fontId="2"/>
  </si>
  <si>
    <t>選手名簿</t>
  </si>
  <si>
    <t>※入力例</t>
    <rPh sb="1" eb="3">
      <t>ニュウリョク</t>
    </rPh>
    <rPh sb="3" eb="4">
      <t>レイ</t>
    </rPh>
    <phoneticPr fontId="2"/>
  </si>
  <si>
    <t>基本情報</t>
    <rPh sb="0" eb="2">
      <t>キホン</t>
    </rPh>
    <rPh sb="2" eb="4">
      <t>ジョウホウ</t>
    </rPh>
    <phoneticPr fontId="2"/>
  </si>
  <si>
    <t>電話番号</t>
    <rPh sb="0" eb="2">
      <t>デンワ</t>
    </rPh>
    <rPh sb="2" eb="4">
      <t>バンゴウ</t>
    </rPh>
    <phoneticPr fontId="2"/>
  </si>
  <si>
    <t>校長名</t>
    <rPh sb="0" eb="2">
      <t>コウチョウ</t>
    </rPh>
    <rPh sb="2" eb="3">
      <t>メイ</t>
    </rPh>
    <phoneticPr fontId="2"/>
  </si>
  <si>
    <t>男子担当</t>
    <rPh sb="0" eb="2">
      <t>ダンシ</t>
    </rPh>
    <rPh sb="2" eb="4">
      <t>タントウ</t>
    </rPh>
    <phoneticPr fontId="2"/>
  </si>
  <si>
    <t>女子担当</t>
    <rPh sb="0" eb="2">
      <t>ジョシ</t>
    </rPh>
    <rPh sb="2" eb="4">
      <t>タントウ</t>
    </rPh>
    <phoneticPr fontId="2"/>
  </si>
  <si>
    <t>一般/教員</t>
    <rPh sb="0" eb="2">
      <t>イッパン</t>
    </rPh>
    <rPh sb="3" eb="5">
      <t>キョウイン</t>
    </rPh>
    <phoneticPr fontId="2"/>
  </si>
  <si>
    <t>監　　督</t>
    <rPh sb="0" eb="1">
      <t>カン</t>
    </rPh>
    <rPh sb="3" eb="4">
      <t>ヨシ</t>
    </rPh>
    <phoneticPr fontId="2"/>
  </si>
  <si>
    <t>コ　ー　チ</t>
    <phoneticPr fontId="2"/>
  </si>
  <si>
    <t>新発田市豊町３－７－６</t>
    <rPh sb="0" eb="4">
      <t>シバタシ</t>
    </rPh>
    <rPh sb="4" eb="6">
      <t>ユタカチョウ</t>
    </rPh>
    <phoneticPr fontId="2"/>
  </si>
  <si>
    <t>新発田市西園町３－１－２</t>
    <rPh sb="0" eb="4">
      <t>シバタシ</t>
    </rPh>
    <rPh sb="4" eb="5">
      <t>ニシ</t>
    </rPh>
    <rPh sb="5" eb="6">
      <t>ソノ</t>
    </rPh>
    <rPh sb="6" eb="7">
      <t>チョウ</t>
    </rPh>
    <phoneticPr fontId="2"/>
  </si>
  <si>
    <t>新発田市大栄町３－６－６</t>
    <rPh sb="0" eb="4">
      <t>シバタシ</t>
    </rPh>
    <rPh sb="4" eb="6">
      <t>ダイエイ</t>
    </rPh>
    <rPh sb="6" eb="7">
      <t>チョウ</t>
    </rPh>
    <phoneticPr fontId="2"/>
  </si>
  <si>
    <t>新発田市大栄町６－４－２３</t>
    <rPh sb="0" eb="4">
      <t>シバタシ</t>
    </rPh>
    <rPh sb="4" eb="6">
      <t>ダイエイ</t>
    </rPh>
    <rPh sb="6" eb="7">
      <t>チョウ</t>
    </rPh>
    <phoneticPr fontId="2"/>
  </si>
  <si>
    <t>新発田市板敷５２１番地１</t>
    <rPh sb="0" eb="4">
      <t>シバタシ</t>
    </rPh>
    <rPh sb="4" eb="5">
      <t>イタ</t>
    </rPh>
    <rPh sb="9" eb="11">
      <t>バンチ</t>
    </rPh>
    <phoneticPr fontId="2"/>
  </si>
  <si>
    <t>阿賀野市学校町３－９</t>
    <rPh sb="0" eb="4">
      <t>アガノシ</t>
    </rPh>
    <rPh sb="4" eb="6">
      <t>ガッコウ</t>
    </rPh>
    <rPh sb="6" eb="7">
      <t>チョウ</t>
    </rPh>
    <phoneticPr fontId="2"/>
  </si>
  <si>
    <t>新潟市北区上土地亀大曲７６１</t>
    <rPh sb="0" eb="3">
      <t>ニイガタシ</t>
    </rPh>
    <rPh sb="3" eb="5">
      <t>キタク</t>
    </rPh>
    <rPh sb="5" eb="6">
      <t>カミ</t>
    </rPh>
    <rPh sb="6" eb="8">
      <t>トチ</t>
    </rPh>
    <rPh sb="8" eb="9">
      <t>カメ</t>
    </rPh>
    <rPh sb="9" eb="10">
      <t>ダイ</t>
    </rPh>
    <rPh sb="10" eb="11">
      <t>マ</t>
    </rPh>
    <phoneticPr fontId="2"/>
  </si>
  <si>
    <t>村上市田端町７－１２</t>
    <rPh sb="0" eb="3">
      <t>ムラカミシ</t>
    </rPh>
    <rPh sb="3" eb="6">
      <t>タバタチョウ</t>
    </rPh>
    <phoneticPr fontId="2"/>
  </si>
  <si>
    <t>村上市飯野桜ヶ丘１０－２５</t>
    <rPh sb="0" eb="2">
      <t>ムラカミ</t>
    </rPh>
    <rPh sb="2" eb="3">
      <t>シ</t>
    </rPh>
    <rPh sb="3" eb="5">
      <t>イイノ</t>
    </rPh>
    <rPh sb="5" eb="8">
      <t>サクラガオカ</t>
    </rPh>
    <phoneticPr fontId="2"/>
  </si>
  <si>
    <t>村上市学校町６－８</t>
    <rPh sb="0" eb="2">
      <t>ムラカミ</t>
    </rPh>
    <rPh sb="2" eb="3">
      <t>シ</t>
    </rPh>
    <rPh sb="3" eb="5">
      <t>ガッコウ</t>
    </rPh>
    <rPh sb="5" eb="6">
      <t>チョウ</t>
    </rPh>
    <phoneticPr fontId="2"/>
  </si>
  <si>
    <t>胎内市東本町１９－１</t>
    <rPh sb="0" eb="2">
      <t>タイナイ</t>
    </rPh>
    <rPh sb="2" eb="3">
      <t>シ</t>
    </rPh>
    <rPh sb="3" eb="4">
      <t>ヒガシ</t>
    </rPh>
    <phoneticPr fontId="2"/>
  </si>
  <si>
    <t>新潟市秋葉区秋葉１－１９－１</t>
    <rPh sb="0" eb="3">
      <t>ニイガタシ</t>
    </rPh>
    <rPh sb="3" eb="4">
      <t>アキ</t>
    </rPh>
    <rPh sb="4" eb="5">
      <t>ハ</t>
    </rPh>
    <rPh sb="5" eb="6">
      <t>ク</t>
    </rPh>
    <rPh sb="6" eb="7">
      <t>アキ</t>
    </rPh>
    <rPh sb="7" eb="8">
      <t>ハ</t>
    </rPh>
    <phoneticPr fontId="2"/>
  </si>
  <si>
    <t>新潟市秋葉区新津東町１－１２－９</t>
    <rPh sb="0" eb="3">
      <t>ニイガタシ</t>
    </rPh>
    <rPh sb="3" eb="4">
      <t>アキ</t>
    </rPh>
    <rPh sb="4" eb="5">
      <t>ハ</t>
    </rPh>
    <rPh sb="5" eb="6">
      <t>ク</t>
    </rPh>
    <rPh sb="6" eb="7">
      <t>シン</t>
    </rPh>
    <rPh sb="7" eb="8">
      <t>ツ</t>
    </rPh>
    <rPh sb="8" eb="9">
      <t>ヒガシ</t>
    </rPh>
    <rPh sb="9" eb="10">
      <t>マチ</t>
    </rPh>
    <phoneticPr fontId="2"/>
  </si>
  <si>
    <t>新潟市秋葉区矢代田３２００－１</t>
    <rPh sb="0" eb="3">
      <t>ニイガタシ</t>
    </rPh>
    <rPh sb="3" eb="4">
      <t>アキ</t>
    </rPh>
    <rPh sb="4" eb="5">
      <t>ハ</t>
    </rPh>
    <rPh sb="5" eb="6">
      <t>ク</t>
    </rPh>
    <rPh sb="6" eb="9">
      <t>ヤシロダ</t>
    </rPh>
    <phoneticPr fontId="2"/>
  </si>
  <si>
    <t>五泉市粟島１－２３</t>
    <rPh sb="0" eb="3">
      <t>ゴセンシ</t>
    </rPh>
    <rPh sb="3" eb="5">
      <t>アワシマ</t>
    </rPh>
    <phoneticPr fontId="2"/>
  </si>
  <si>
    <t>五泉市村松甲５５４５</t>
    <rPh sb="0" eb="3">
      <t>ゴセンシ</t>
    </rPh>
    <rPh sb="3" eb="5">
      <t>ムラマツ</t>
    </rPh>
    <rPh sb="5" eb="6">
      <t>コウ</t>
    </rPh>
    <phoneticPr fontId="2"/>
  </si>
  <si>
    <t>東蒲原郡阿賀町津川３６１－１</t>
    <rPh sb="0" eb="1">
      <t>ヒガシ</t>
    </rPh>
    <rPh sb="1" eb="3">
      <t>カンバラ</t>
    </rPh>
    <rPh sb="3" eb="4">
      <t>グン</t>
    </rPh>
    <rPh sb="4" eb="7">
      <t>アガマチ</t>
    </rPh>
    <rPh sb="7" eb="9">
      <t>ツガワ</t>
    </rPh>
    <phoneticPr fontId="2"/>
  </si>
  <si>
    <t>村上高等学校</t>
    <rPh sb="0" eb="2">
      <t>ムラカミ</t>
    </rPh>
    <rPh sb="2" eb="4">
      <t>コウトウ</t>
    </rPh>
    <rPh sb="4" eb="6">
      <t>ガッコウ</t>
    </rPh>
    <phoneticPr fontId="2"/>
  </si>
  <si>
    <t>村上桜ヶ丘高等学校</t>
    <rPh sb="0" eb="2">
      <t>ムラカミ</t>
    </rPh>
    <rPh sb="2" eb="5">
      <t>サクラガオカ</t>
    </rPh>
    <phoneticPr fontId="2"/>
  </si>
  <si>
    <t>村上中等教育学校</t>
    <rPh sb="0" eb="2">
      <t>ムラカミ</t>
    </rPh>
    <rPh sb="2" eb="4">
      <t>チュウトウ</t>
    </rPh>
    <rPh sb="4" eb="6">
      <t>キョウイク</t>
    </rPh>
    <rPh sb="6" eb="8">
      <t>ガッコウ</t>
    </rPh>
    <phoneticPr fontId="2"/>
  </si>
  <si>
    <t>中条高等学校</t>
    <rPh sb="0" eb="2">
      <t>ナカジョウ</t>
    </rPh>
    <phoneticPr fontId="2"/>
  </si>
  <si>
    <t>新発田高等学校</t>
    <rPh sb="0" eb="3">
      <t>シバタ</t>
    </rPh>
    <phoneticPr fontId="2"/>
  </si>
  <si>
    <t>新発田南高等学校</t>
    <rPh sb="0" eb="3">
      <t>シバタ</t>
    </rPh>
    <rPh sb="3" eb="4">
      <t>ミナミ</t>
    </rPh>
    <phoneticPr fontId="2"/>
  </si>
  <si>
    <t>新発田農業高等学校</t>
    <rPh sb="0" eb="3">
      <t>シバタ</t>
    </rPh>
    <rPh sb="3" eb="5">
      <t>ノウギョウ</t>
    </rPh>
    <phoneticPr fontId="2"/>
  </si>
  <si>
    <t>新発田商業高等学校</t>
    <rPh sb="0" eb="3">
      <t>シバタ</t>
    </rPh>
    <rPh sb="3" eb="5">
      <t>ショウギョウ</t>
    </rPh>
    <phoneticPr fontId="2"/>
  </si>
  <si>
    <t>阿賀野高等学校</t>
    <rPh sb="0" eb="3">
      <t>アガノ</t>
    </rPh>
    <rPh sb="3" eb="5">
      <t>コウトウ</t>
    </rPh>
    <phoneticPr fontId="2"/>
  </si>
  <si>
    <t>豊栄高等学校</t>
    <rPh sb="0" eb="2">
      <t>トヨサカ</t>
    </rPh>
    <rPh sb="2" eb="4">
      <t>コウトウ</t>
    </rPh>
    <rPh sb="4" eb="6">
      <t>ガッコウ</t>
    </rPh>
    <phoneticPr fontId="2"/>
  </si>
  <si>
    <t>阿賀黎明高等学校</t>
    <rPh sb="0" eb="2">
      <t>アガ</t>
    </rPh>
    <rPh sb="2" eb="4">
      <t>レイメイ</t>
    </rPh>
    <rPh sb="4" eb="6">
      <t>コウトウ</t>
    </rPh>
    <phoneticPr fontId="2"/>
  </si>
  <si>
    <t>新津高等学校</t>
    <rPh sb="0" eb="1">
      <t>ニイ</t>
    </rPh>
    <rPh sb="1" eb="2">
      <t>ツ</t>
    </rPh>
    <rPh sb="2" eb="4">
      <t>コウトウ</t>
    </rPh>
    <rPh sb="4" eb="6">
      <t>ガッコウ</t>
    </rPh>
    <phoneticPr fontId="2"/>
  </si>
  <si>
    <t>新津工業高等学校</t>
    <rPh sb="0" eb="1">
      <t>ニイ</t>
    </rPh>
    <rPh sb="1" eb="2">
      <t>ツ</t>
    </rPh>
    <rPh sb="2" eb="4">
      <t>コウギョウ</t>
    </rPh>
    <rPh sb="4" eb="6">
      <t>コウトウ</t>
    </rPh>
    <rPh sb="6" eb="8">
      <t>ガッコウ</t>
    </rPh>
    <phoneticPr fontId="2"/>
  </si>
  <si>
    <t>新津南高等学校</t>
    <rPh sb="0" eb="1">
      <t>ニイ</t>
    </rPh>
    <rPh sb="1" eb="2">
      <t>ツ</t>
    </rPh>
    <rPh sb="2" eb="3">
      <t>ミナミ</t>
    </rPh>
    <rPh sb="3" eb="5">
      <t>コウトウ</t>
    </rPh>
    <rPh sb="5" eb="7">
      <t>ガッコウ</t>
    </rPh>
    <phoneticPr fontId="2"/>
  </si>
  <si>
    <t>五泉高等学校</t>
    <rPh sb="0" eb="1">
      <t>ゴ</t>
    </rPh>
    <rPh sb="1" eb="2">
      <t>セン</t>
    </rPh>
    <rPh sb="2" eb="4">
      <t>コウトウ</t>
    </rPh>
    <rPh sb="4" eb="6">
      <t>ガッコウ</t>
    </rPh>
    <phoneticPr fontId="2"/>
  </si>
  <si>
    <t>村松高等学校</t>
    <rPh sb="0" eb="2">
      <t>ムラマツ</t>
    </rPh>
    <rPh sb="2" eb="4">
      <t>コウトウ</t>
    </rPh>
    <rPh sb="4" eb="6">
      <t>ガッコウ</t>
    </rPh>
    <phoneticPr fontId="2"/>
  </si>
  <si>
    <t>新発田中央高等学校</t>
    <rPh sb="0" eb="3">
      <t>シバタ</t>
    </rPh>
    <rPh sb="3" eb="5">
      <t>チュウオウ</t>
    </rPh>
    <rPh sb="5" eb="7">
      <t>コウトウ</t>
    </rPh>
    <rPh sb="7" eb="9">
      <t>ガッコウ</t>
    </rPh>
    <phoneticPr fontId="2"/>
  </si>
  <si>
    <t>新発田市曽根５７０</t>
    <rPh sb="0" eb="4">
      <t>シバタシ</t>
    </rPh>
    <rPh sb="4" eb="6">
      <t>ソネ</t>
    </rPh>
    <phoneticPr fontId="2"/>
  </si>
  <si>
    <t>０２５４－２７－２４６６</t>
    <phoneticPr fontId="2"/>
  </si>
  <si>
    <t>０２５４－５３－２１０９</t>
    <phoneticPr fontId="2"/>
  </si>
  <si>
    <t>０２５４－５２－５２０１</t>
    <phoneticPr fontId="2"/>
  </si>
  <si>
    <t>０２５４－５２－５１１５</t>
    <phoneticPr fontId="2"/>
  </si>
  <si>
    <t>０２５４－４３－２０４７</t>
    <phoneticPr fontId="2"/>
  </si>
  <si>
    <t>０２５４－２２－２００８</t>
    <phoneticPr fontId="2"/>
  </si>
  <si>
    <t>０２５４－２２－２００９</t>
  </si>
  <si>
    <t>０２５４－２２－２１７８</t>
    <phoneticPr fontId="2"/>
  </si>
  <si>
    <t>０２５４－２２－２３０３</t>
    <phoneticPr fontId="2"/>
  </si>
  <si>
    <t>０２５４－２６－１３８８</t>
    <phoneticPr fontId="2"/>
  </si>
  <si>
    <t>０２５０－６２－２０４９</t>
    <phoneticPr fontId="2"/>
  </si>
  <si>
    <t>０２５－３８７－２７６１</t>
    <phoneticPr fontId="2"/>
  </si>
  <si>
    <t>０２５４－９２－２６５０</t>
    <phoneticPr fontId="2"/>
  </si>
  <si>
    <t>０２５０－２２－３４４１</t>
    <phoneticPr fontId="2"/>
  </si>
  <si>
    <t>０２５０－３８－２９１２</t>
    <phoneticPr fontId="2"/>
  </si>
  <si>
    <t>０２５０－４３－３３１４</t>
    <phoneticPr fontId="2"/>
  </si>
  <si>
    <t>０２５０－５８－６００３</t>
    <phoneticPr fontId="2"/>
  </si>
  <si>
    <t>一般</t>
    <rPh sb="0" eb="2">
      <t>イッパン</t>
    </rPh>
    <phoneticPr fontId="2"/>
  </si>
  <si>
    <t>教員</t>
    <rPh sb="0" eb="2">
      <t>キョウイン</t>
    </rPh>
    <phoneticPr fontId="2"/>
  </si>
  <si>
    <t>右から番号を選ぶ</t>
    <rPh sb="0" eb="1">
      <t>ミギ</t>
    </rPh>
    <rPh sb="3" eb="5">
      <t>バンゴウ</t>
    </rPh>
    <rPh sb="6" eb="7">
      <t>エラ</t>
    </rPh>
    <phoneticPr fontId="2"/>
  </si>
  <si>
    <t>　※保護をかけていますが、印刷は可能です。</t>
    <rPh sb="2" eb="4">
      <t>ホゴ</t>
    </rPh>
    <rPh sb="13" eb="15">
      <t>インサツ</t>
    </rPh>
    <rPh sb="16" eb="18">
      <t>カノウ</t>
    </rPh>
    <phoneticPr fontId="2"/>
  </si>
  <si>
    <t>①</t>
    <phoneticPr fontId="2"/>
  </si>
  <si>
    <t>②</t>
    <phoneticPr fontId="2"/>
  </si>
  <si>
    <t>③</t>
    <phoneticPr fontId="2"/>
  </si>
  <si>
    <t>　他のシートには保護をかけてありますのでご了承ください。</t>
    <phoneticPr fontId="2"/>
  </si>
  <si>
    <t>④</t>
    <phoneticPr fontId="2"/>
  </si>
  <si>
    <t>⑤</t>
    <phoneticPr fontId="2"/>
  </si>
  <si>
    <t>⑥</t>
    <phoneticPr fontId="2"/>
  </si>
  <si>
    <t>選手氏名</t>
    <rPh sb="0" eb="2">
      <t>センシュ</t>
    </rPh>
    <rPh sb="2" eb="4">
      <t>シメイ</t>
    </rPh>
    <phoneticPr fontId="2"/>
  </si>
  <si>
    <t>電　話</t>
    <rPh sb="0" eb="1">
      <t>デン</t>
    </rPh>
    <rPh sb="2" eb="3">
      <t>ハナシ</t>
    </rPh>
    <phoneticPr fontId="2"/>
  </si>
  <si>
    <t>長</t>
    <rPh sb="0" eb="1">
      <t>タカヒサ</t>
    </rPh>
    <phoneticPr fontId="2"/>
  </si>
  <si>
    <t>複</t>
    <rPh sb="0" eb="1">
      <t>フク</t>
    </rPh>
    <phoneticPr fontId="2"/>
  </si>
  <si>
    <t>単</t>
    <rPh sb="0" eb="1">
      <t>タン</t>
    </rPh>
    <phoneticPr fontId="2"/>
  </si>
  <si>
    <t>入力日→</t>
    <rPh sb="0" eb="2">
      <t>ニュウリョク</t>
    </rPh>
    <rPh sb="2" eb="3">
      <t>ビ</t>
    </rPh>
    <phoneticPr fontId="2"/>
  </si>
  <si>
    <t>男子選手名簿</t>
    <rPh sb="0" eb="2">
      <t>ダンシ</t>
    </rPh>
    <rPh sb="2" eb="4">
      <t>センシュ</t>
    </rPh>
    <rPh sb="4" eb="6">
      <t>メイボ</t>
    </rPh>
    <phoneticPr fontId="2"/>
  </si>
  <si>
    <t>学校対抗</t>
    <rPh sb="0" eb="2">
      <t>ガッコウ</t>
    </rPh>
    <rPh sb="2" eb="4">
      <t>タイコウ</t>
    </rPh>
    <phoneticPr fontId="2"/>
  </si>
  <si>
    <t>女子選手名簿</t>
    <rPh sb="0" eb="2">
      <t>ジョシ</t>
    </rPh>
    <rPh sb="2" eb="4">
      <t>センシュ</t>
    </rPh>
    <rPh sb="4" eb="6">
      <t>メイボ</t>
    </rPh>
    <phoneticPr fontId="2"/>
  </si>
  <si>
    <t>該当しないランには数字を入れない。</t>
    <rPh sb="0" eb="2">
      <t>ガイトウ</t>
    </rPh>
    <rPh sb="9" eb="11">
      <t>スウジ</t>
    </rPh>
    <rPh sb="12" eb="13">
      <t>イ</t>
    </rPh>
    <phoneticPr fontId="2"/>
  </si>
  <si>
    <t>※注意とお願い</t>
    <rPh sb="1" eb="3">
      <t>チュウイ</t>
    </rPh>
    <rPh sb="5" eb="6">
      <t>ネガ</t>
    </rPh>
    <phoneticPr fontId="2"/>
  </si>
  <si>
    <t>引率責任者</t>
    <phoneticPr fontId="2"/>
  </si>
  <si>
    <t>上記参加料を添えて申し込みます。</t>
    <rPh sb="0" eb="2">
      <t>ジョウキ</t>
    </rPh>
    <rPh sb="2" eb="4">
      <t>サンカ</t>
    </rPh>
    <rPh sb="4" eb="5">
      <t>リョウ</t>
    </rPh>
    <rPh sb="6" eb="7">
      <t>ソ</t>
    </rPh>
    <rPh sb="9" eb="10">
      <t>モウ</t>
    </rPh>
    <rPh sb="11" eb="12">
      <t>コ</t>
    </rPh>
    <phoneticPr fontId="2"/>
  </si>
  <si>
    <t>男子参加料</t>
    <rPh sb="0" eb="2">
      <t>ダンシ</t>
    </rPh>
    <rPh sb="2" eb="4">
      <t>サンカ</t>
    </rPh>
    <rPh sb="4" eb="5">
      <t>リョウ</t>
    </rPh>
    <phoneticPr fontId="2"/>
  </si>
  <si>
    <t>女子参加料</t>
    <rPh sb="0" eb="2">
      <t>ジョシ</t>
    </rPh>
    <rPh sb="2" eb="4">
      <t>サンカ</t>
    </rPh>
    <rPh sb="4" eb="5">
      <t>リョウ</t>
    </rPh>
    <phoneticPr fontId="2"/>
  </si>
  <si>
    <t>参加料計</t>
    <rPh sb="0" eb="2">
      <t>サンカ</t>
    </rPh>
    <rPh sb="2" eb="3">
      <t>リョウ</t>
    </rPh>
    <rPh sb="3" eb="4">
      <t>ケイ</t>
    </rPh>
    <phoneticPr fontId="2"/>
  </si>
  <si>
    <r>
      <t>　入力シートのみ</t>
    </r>
    <r>
      <rPr>
        <b/>
        <i/>
        <sz val="16"/>
        <color indexed="10"/>
        <rFont val="ＭＳ Ｐゴシック"/>
        <family val="3"/>
        <charset val="128"/>
      </rPr>
      <t>入力例を参考に</t>
    </r>
    <r>
      <rPr>
        <sz val="12"/>
        <rFont val="ＭＳ Ｐゴシック"/>
        <family val="3"/>
        <charset val="128"/>
      </rPr>
      <t>作業をして下さい。</t>
    </r>
    <rPh sb="8" eb="10">
      <t>ニュウリョク</t>
    </rPh>
    <rPh sb="10" eb="11">
      <t>レイ</t>
    </rPh>
    <rPh sb="12" eb="14">
      <t>サンコウ</t>
    </rPh>
    <rPh sb="15" eb="17">
      <t>サギョウ</t>
    </rPh>
    <phoneticPr fontId="2"/>
  </si>
  <si>
    <t>男子シングルス個人戦　申込書</t>
    <rPh sb="0" eb="2">
      <t>ダンシ</t>
    </rPh>
    <rPh sb="7" eb="9">
      <t>コジン</t>
    </rPh>
    <rPh sb="9" eb="10">
      <t>セン</t>
    </rPh>
    <rPh sb="11" eb="12">
      <t>モウ</t>
    </rPh>
    <rPh sb="12" eb="13">
      <t>コ</t>
    </rPh>
    <rPh sb="13" eb="14">
      <t>ショ</t>
    </rPh>
    <phoneticPr fontId="2"/>
  </si>
  <si>
    <t>校内ランク</t>
    <rPh sb="0" eb="2">
      <t>コウナイ</t>
    </rPh>
    <phoneticPr fontId="2"/>
  </si>
  <si>
    <t>（諸注意）</t>
    <rPh sb="1" eb="2">
      <t>ショ</t>
    </rPh>
    <rPh sb="2" eb="4">
      <t>チュウイ</t>
    </rPh>
    <phoneticPr fontId="2"/>
  </si>
  <si>
    <t>男子ダブルス個人戦　申込書</t>
    <rPh sb="0" eb="2">
      <t>ダンシ</t>
    </rPh>
    <rPh sb="6" eb="8">
      <t>コジン</t>
    </rPh>
    <rPh sb="8" eb="9">
      <t>セン</t>
    </rPh>
    <rPh sb="10" eb="11">
      <t>モウ</t>
    </rPh>
    <rPh sb="11" eb="12">
      <t>コ</t>
    </rPh>
    <rPh sb="12" eb="13">
      <t>ショ</t>
    </rPh>
    <phoneticPr fontId="2"/>
  </si>
  <si>
    <t>選手のエントリーについて</t>
    <rPh sb="0" eb="2">
      <t>センシュ</t>
    </rPh>
    <phoneticPr fontId="2"/>
  </si>
  <si>
    <t>女子シングルス個人戦　申込書</t>
    <rPh sb="0" eb="2">
      <t>ジョシ</t>
    </rPh>
    <rPh sb="7" eb="9">
      <t>コジン</t>
    </rPh>
    <rPh sb="9" eb="10">
      <t>セン</t>
    </rPh>
    <rPh sb="11" eb="12">
      <t>モウ</t>
    </rPh>
    <rPh sb="12" eb="13">
      <t>コ</t>
    </rPh>
    <rPh sb="13" eb="14">
      <t>ショ</t>
    </rPh>
    <phoneticPr fontId="2"/>
  </si>
  <si>
    <t>女子ダブルス個人戦　申込書</t>
    <rPh sb="0" eb="2">
      <t>ジョシ</t>
    </rPh>
    <rPh sb="6" eb="8">
      <t>コジン</t>
    </rPh>
    <rPh sb="8" eb="9">
      <t>セン</t>
    </rPh>
    <rPh sb="10" eb="11">
      <t>モウ</t>
    </rPh>
    <rPh sb="11" eb="12">
      <t>コ</t>
    </rPh>
    <rPh sb="12" eb="13">
      <t>ショ</t>
    </rPh>
    <phoneticPr fontId="2"/>
  </si>
  <si>
    <t>連絡先</t>
    <rPh sb="0" eb="3">
      <t>レンラクサキサキ</t>
    </rPh>
    <phoneticPr fontId="2"/>
  </si>
  <si>
    <t>ﾏﾈｰｼﾞｬｰ</t>
    <phoneticPr fontId="2"/>
  </si>
  <si>
    <t>監　　　督</t>
    <rPh sb="0" eb="1">
      <t>カン</t>
    </rPh>
    <rPh sb="4" eb="5">
      <t>ヨシ</t>
    </rPh>
    <phoneticPr fontId="2"/>
  </si>
  <si>
    <t>ピンク色のセルについて、必要事項を入力又は選択し、申込書を完成させて下さい。</t>
    <rPh sb="3" eb="4">
      <t>イロ</t>
    </rPh>
    <rPh sb="12" eb="14">
      <t>ヒツヨウ</t>
    </rPh>
    <rPh sb="14" eb="16">
      <t>ジコウ</t>
    </rPh>
    <rPh sb="17" eb="19">
      <t>ニュウリョク</t>
    </rPh>
    <rPh sb="19" eb="20">
      <t>マタ</t>
    </rPh>
    <rPh sb="21" eb="23">
      <t>センタク</t>
    </rPh>
    <rPh sb="25" eb="26">
      <t>モウ</t>
    </rPh>
    <rPh sb="26" eb="27">
      <t>コ</t>
    </rPh>
    <rPh sb="27" eb="28">
      <t>ショ</t>
    </rPh>
    <rPh sb="29" eb="31">
      <t>カンセイ</t>
    </rPh>
    <rPh sb="34" eb="35">
      <t>クダ</t>
    </rPh>
    <phoneticPr fontId="2"/>
  </si>
  <si>
    <t>お願い</t>
    <rPh sb="1" eb="2">
      <t>ネガ</t>
    </rPh>
    <phoneticPr fontId="2"/>
  </si>
  <si>
    <t>⑦</t>
    <phoneticPr fontId="2"/>
  </si>
  <si>
    <t>以下の表に顧問名を入れてください。これは、プログラムの顧問名簿及び進行表に反映されるものです。</t>
    <rPh sb="0" eb="2">
      <t>イカ</t>
    </rPh>
    <rPh sb="3" eb="4">
      <t>ヒョウ</t>
    </rPh>
    <rPh sb="5" eb="7">
      <t>コモン</t>
    </rPh>
    <rPh sb="7" eb="8">
      <t>メイ</t>
    </rPh>
    <rPh sb="9" eb="10">
      <t>イ</t>
    </rPh>
    <rPh sb="27" eb="29">
      <t>コモン</t>
    </rPh>
    <rPh sb="29" eb="31">
      <t>メイボ</t>
    </rPh>
    <rPh sb="31" eb="32">
      <t>オヨ</t>
    </rPh>
    <rPh sb="33" eb="35">
      <t>シンコウ</t>
    </rPh>
    <rPh sb="35" eb="36">
      <t>オモテ</t>
    </rPh>
    <rPh sb="37" eb="39">
      <t>ハンエイ</t>
    </rPh>
    <phoneticPr fontId="2"/>
  </si>
  <si>
    <t>※男女を兼ねる場合には、両方へ入力をお願いします。</t>
    <rPh sb="1" eb="3">
      <t>ダンジョ</t>
    </rPh>
    <rPh sb="4" eb="5">
      <t>カ</t>
    </rPh>
    <rPh sb="7" eb="9">
      <t>バアイ</t>
    </rPh>
    <rPh sb="12" eb="14">
      <t>リョウホウ</t>
    </rPh>
    <rPh sb="15" eb="17">
      <t>ニュウリョク</t>
    </rPh>
    <rPh sb="19" eb="20">
      <t>ネガ</t>
    </rPh>
    <phoneticPr fontId="2"/>
  </si>
  <si>
    <t>男子顧問→</t>
    <rPh sb="0" eb="2">
      <t>ダンシ</t>
    </rPh>
    <rPh sb="2" eb="4">
      <t>コモン</t>
    </rPh>
    <phoneticPr fontId="2"/>
  </si>
  <si>
    <t>女子顧問→</t>
    <rPh sb="0" eb="2">
      <t>ジョシ</t>
    </rPh>
    <rPh sb="2" eb="4">
      <t>コモン</t>
    </rPh>
    <phoneticPr fontId="2"/>
  </si>
  <si>
    <t>組み合わせ会議の出席について。</t>
    <rPh sb="0" eb="1">
      <t>ク</t>
    </rPh>
    <rPh sb="2" eb="3">
      <t>ア</t>
    </rPh>
    <rPh sb="5" eb="7">
      <t>カイギ</t>
    </rPh>
    <rPh sb="8" eb="10">
      <t>シュッセキ</t>
    </rPh>
    <phoneticPr fontId="2"/>
  </si>
  <si>
    <t>出席顧問→</t>
    <rPh sb="0" eb="2">
      <t>シュッセキ</t>
    </rPh>
    <rPh sb="2" eb="4">
      <t>コモン</t>
    </rPh>
    <phoneticPr fontId="2"/>
  </si>
  <si>
    <t>お弁当→</t>
    <rPh sb="1" eb="3">
      <t>ベントウ</t>
    </rPh>
    <phoneticPr fontId="2"/>
  </si>
  <si>
    <t>弁当</t>
    <rPh sb="0" eb="2">
      <t>ベントウ</t>
    </rPh>
    <phoneticPr fontId="2"/>
  </si>
  <si>
    <t>必要</t>
    <rPh sb="0" eb="2">
      <t>ヒツヨウ</t>
    </rPh>
    <phoneticPr fontId="2"/>
  </si>
  <si>
    <t>不要</t>
    <phoneticPr fontId="2"/>
  </si>
  <si>
    <t>（出席される方のお名前を入力ください。なお、お弁当の必要・不要についてもお願いします。）</t>
    <rPh sb="26" eb="28">
      <t>ヒツヨウ</t>
    </rPh>
    <rPh sb="29" eb="31">
      <t>フヨウ</t>
    </rPh>
    <phoneticPr fontId="2"/>
  </si>
  <si>
    <r>
      <t>参加申込書　A４たて</t>
    </r>
    <r>
      <rPr>
        <sz val="12"/>
        <color indexed="10"/>
        <rFont val="ＭＳ Ｐゴシック"/>
        <family val="3"/>
        <charset val="128"/>
      </rPr>
      <t>（校長印が必要ですのでお忘れなく）</t>
    </r>
    <rPh sb="0" eb="2">
      <t>サンカ</t>
    </rPh>
    <rPh sb="2" eb="5">
      <t>モウシコミショ</t>
    </rPh>
    <rPh sb="11" eb="13">
      <t>コウチョウ</t>
    </rPh>
    <rPh sb="13" eb="14">
      <t>イン</t>
    </rPh>
    <rPh sb="15" eb="17">
      <t>ヒツヨウ</t>
    </rPh>
    <rPh sb="22" eb="23">
      <t>ワス</t>
    </rPh>
    <phoneticPr fontId="2"/>
  </si>
  <si>
    <t>この方法での申込みが難しい場合は連絡をください。対応いたします。</t>
    <rPh sb="2" eb="4">
      <t>ホウホウ</t>
    </rPh>
    <rPh sb="6" eb="8">
      <t>モウシコ</t>
    </rPh>
    <rPh sb="10" eb="11">
      <t>ムズカ</t>
    </rPh>
    <rPh sb="13" eb="15">
      <t>バアイ</t>
    </rPh>
    <rPh sb="16" eb="18">
      <t>レンラク</t>
    </rPh>
    <rPh sb="24" eb="26">
      <t>タイオウ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</si>
  <si>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１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右</t>
    </r>
    <rPh sb="4" eb="5">
      <t>イ</t>
    </rPh>
    <rPh sb="6" eb="7">
      <t>ミギ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</si>
  <si>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右</t>
    </r>
    <rPh sb="4" eb="5">
      <t>イ</t>
    </rPh>
    <rPh sb="6" eb="7">
      <t>ミギ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</si>
  <si>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３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右</t>
    </r>
    <rPh sb="4" eb="5">
      <t>イ</t>
    </rPh>
    <rPh sb="6" eb="7">
      <t>ミギ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</si>
  <si>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４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右</t>
    </r>
    <rPh sb="4" eb="5">
      <t>イ</t>
    </rPh>
    <rPh sb="6" eb="7">
      <t>ミギ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</si>
  <si>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５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右</t>
    </r>
    <rPh sb="4" eb="5">
      <t>イ</t>
    </rPh>
    <rPh sb="6" eb="7">
      <t>ミギ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</si>
  <si>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６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右</t>
    </r>
    <rPh sb="4" eb="5">
      <t>イ</t>
    </rPh>
    <rPh sb="6" eb="7">
      <t>ミギ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</si>
  <si>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１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左</t>
    </r>
    <rPh sb="4" eb="5">
      <t>イ</t>
    </rPh>
    <rPh sb="6" eb="7">
      <t>ヒダリ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</si>
  <si>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左</t>
    </r>
    <rPh sb="4" eb="5">
      <t>イ</t>
    </rPh>
    <rPh sb="6" eb="7">
      <t>ヒダリ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</si>
  <si>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３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左</t>
    </r>
    <rPh sb="4" eb="5">
      <t>イ</t>
    </rPh>
    <rPh sb="6" eb="7">
      <t>ヒダリ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</si>
  <si>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４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左</t>
    </r>
    <rPh sb="4" eb="5">
      <t>イ</t>
    </rPh>
    <rPh sb="6" eb="7">
      <t>ヒダリ</t>
    </rPh>
    <phoneticPr fontId="2"/>
  </si>
  <si>
    <r>
      <rPr>
        <sz val="9"/>
        <rFont val="ＭＳ Ｐゴシック"/>
        <family val="3"/>
        <charset val="128"/>
      </rPr>
      <t>ランク</t>
    </r>
    <r>
      <rPr>
        <b/>
        <sz val="12"/>
        <color indexed="10"/>
        <rFont val="ＭＳ Ｐゴシック"/>
        <family val="3"/>
        <charset val="128"/>
      </rPr>
      <t>５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左</t>
    </r>
    <rPh sb="4" eb="5">
      <t>イ</t>
    </rPh>
    <rPh sb="6" eb="7">
      <t>ヒダリ</t>
    </rPh>
    <phoneticPr fontId="2"/>
  </si>
  <si>
    <r>
      <t>ランク</t>
    </r>
    <r>
      <rPr>
        <b/>
        <sz val="12"/>
        <color indexed="10"/>
        <rFont val="ＭＳ Ｐゴシック"/>
        <family val="3"/>
        <charset val="128"/>
      </rPr>
      <t>６</t>
    </r>
    <r>
      <rPr>
        <sz val="9"/>
        <rFont val="ＭＳ Ｐゴシック"/>
        <family val="3"/>
        <charset val="128"/>
      </rPr>
      <t>位の</t>
    </r>
    <r>
      <rPr>
        <b/>
        <sz val="12"/>
        <color indexed="10"/>
        <rFont val="ＭＳ Ｐゴシック"/>
        <family val="3"/>
        <charset val="128"/>
      </rPr>
      <t>左</t>
    </r>
    <rPh sb="4" eb="5">
      <t>イ</t>
    </rPh>
    <rPh sb="6" eb="7">
      <t>ヒダリ</t>
    </rPh>
    <phoneticPr fontId="2"/>
  </si>
  <si>
    <t>学年</t>
    <rPh sb="0" eb="2">
      <t>ガクネン</t>
    </rPh>
    <phoneticPr fontId="2"/>
  </si>
  <si>
    <t>氏　　名</t>
    <rPh sb="0" eb="1">
      <t>シ</t>
    </rPh>
    <rPh sb="3" eb="4">
      <t>メイ</t>
    </rPh>
    <phoneticPr fontId="2"/>
  </si>
  <si>
    <t>男子ダブルス</t>
    <rPh sb="0" eb="2">
      <t>ダンシ</t>
    </rPh>
    <phoneticPr fontId="2"/>
  </si>
  <si>
    <t>男子シングルス</t>
    <rPh sb="0" eb="2">
      <t>ダンシ</t>
    </rPh>
    <phoneticPr fontId="2"/>
  </si>
  <si>
    <t>女子ダブルス</t>
    <rPh sb="0" eb="2">
      <t>ジョシ</t>
    </rPh>
    <phoneticPr fontId="2"/>
  </si>
  <si>
    <t>女子シングルス</t>
    <rPh sb="0" eb="2">
      <t>ジョシ</t>
    </rPh>
    <phoneticPr fontId="2"/>
  </si>
  <si>
    <t>通し番号</t>
    <rPh sb="0" eb="1">
      <t>トオ</t>
    </rPh>
    <rPh sb="2" eb="4">
      <t>バンゴウ</t>
    </rPh>
    <phoneticPr fontId="2"/>
  </si>
  <si>
    <t>（村上）</t>
    <rPh sb="1" eb="3">
      <t>ムラカミ</t>
    </rPh>
    <phoneticPr fontId="2"/>
  </si>
  <si>
    <t>（村上桜ヶ丘）</t>
    <rPh sb="1" eb="3">
      <t>ムラカミ</t>
    </rPh>
    <rPh sb="3" eb="6">
      <t>サクラガオカ</t>
    </rPh>
    <phoneticPr fontId="2"/>
  </si>
  <si>
    <t>（村上中等）</t>
    <rPh sb="1" eb="3">
      <t>ムラカミ</t>
    </rPh>
    <rPh sb="3" eb="5">
      <t>チュウトウ</t>
    </rPh>
    <phoneticPr fontId="2"/>
  </si>
  <si>
    <t>（中条）</t>
    <rPh sb="1" eb="3">
      <t>ナカジョウ</t>
    </rPh>
    <phoneticPr fontId="2"/>
  </si>
  <si>
    <t>（新発田）</t>
    <rPh sb="1" eb="4">
      <t>シバタ</t>
    </rPh>
    <phoneticPr fontId="2"/>
  </si>
  <si>
    <t>（西新発田）</t>
    <rPh sb="1" eb="5">
      <t>ニシシバタ</t>
    </rPh>
    <phoneticPr fontId="2"/>
  </si>
  <si>
    <t>（新発田南）</t>
    <rPh sb="1" eb="4">
      <t>シバタ</t>
    </rPh>
    <rPh sb="4" eb="5">
      <t>ミナミ</t>
    </rPh>
    <phoneticPr fontId="2"/>
  </si>
  <si>
    <t>（新発田農業）</t>
    <rPh sb="1" eb="4">
      <t>シバタ</t>
    </rPh>
    <rPh sb="4" eb="6">
      <t>ノウギョウ</t>
    </rPh>
    <phoneticPr fontId="2"/>
  </si>
  <si>
    <t>（新発田商業）</t>
    <rPh sb="1" eb="4">
      <t>シバタ</t>
    </rPh>
    <rPh sb="4" eb="6">
      <t>ショウギョウ</t>
    </rPh>
    <phoneticPr fontId="2"/>
  </si>
  <si>
    <t>（阿賀野）</t>
    <rPh sb="1" eb="3">
      <t>アガ</t>
    </rPh>
    <rPh sb="3" eb="4">
      <t>ノ</t>
    </rPh>
    <phoneticPr fontId="2"/>
  </si>
  <si>
    <t>（豊栄）</t>
    <rPh sb="1" eb="3">
      <t>トヨサカ</t>
    </rPh>
    <phoneticPr fontId="2"/>
  </si>
  <si>
    <t>（阿賀黎明）</t>
    <rPh sb="1" eb="3">
      <t>アガ</t>
    </rPh>
    <rPh sb="3" eb="5">
      <t>レイメイ</t>
    </rPh>
    <phoneticPr fontId="2"/>
  </si>
  <si>
    <t>（新津）</t>
    <rPh sb="1" eb="3">
      <t>ニイツ</t>
    </rPh>
    <phoneticPr fontId="2"/>
  </si>
  <si>
    <t>（新津工業）</t>
    <rPh sb="1" eb="3">
      <t>ニイツ</t>
    </rPh>
    <rPh sb="3" eb="5">
      <t>コウギョウ</t>
    </rPh>
    <phoneticPr fontId="2"/>
  </si>
  <si>
    <t>（新津南）</t>
    <rPh sb="1" eb="3">
      <t>ニイツ</t>
    </rPh>
    <rPh sb="3" eb="4">
      <t>ミナミ</t>
    </rPh>
    <phoneticPr fontId="2"/>
  </si>
  <si>
    <t>（五泉）</t>
    <rPh sb="1" eb="3">
      <t>ゴセン</t>
    </rPh>
    <phoneticPr fontId="2"/>
  </si>
  <si>
    <t>（村松）</t>
    <rPh sb="1" eb="3">
      <t>ムラマツ</t>
    </rPh>
    <phoneticPr fontId="2"/>
  </si>
  <si>
    <t>（新発田中央）</t>
    <rPh sb="1" eb="4">
      <t>シバタ</t>
    </rPh>
    <rPh sb="4" eb="6">
      <t>チュウオウ</t>
    </rPh>
    <phoneticPr fontId="2"/>
  </si>
  <si>
    <r>
      <t>「参加申込書」と「参加料」のみ、</t>
    </r>
    <r>
      <rPr>
        <b/>
        <sz val="12"/>
        <rFont val="ＭＳ Ｐゴシック"/>
        <family val="3"/>
        <charset val="128"/>
      </rPr>
      <t>顧問会議当日に持参願います。</t>
    </r>
    <rPh sb="1" eb="3">
      <t>サンカ</t>
    </rPh>
    <rPh sb="3" eb="6">
      <t>モウシコミショ</t>
    </rPh>
    <rPh sb="9" eb="12">
      <t>サンカリョウ</t>
    </rPh>
    <rPh sb="16" eb="18">
      <t>コモン</t>
    </rPh>
    <rPh sb="18" eb="20">
      <t>カイギ</t>
    </rPh>
    <rPh sb="20" eb="22">
      <t>トウジツ</t>
    </rPh>
    <rPh sb="23" eb="25">
      <t>ジサン</t>
    </rPh>
    <rPh sb="25" eb="26">
      <t>ネガ</t>
    </rPh>
    <phoneticPr fontId="2"/>
  </si>
  <si>
    <t>※　複・単の該当欄に○印を記入してください。</t>
    <rPh sb="2" eb="3">
      <t>フク</t>
    </rPh>
    <rPh sb="4" eb="5">
      <t>タン</t>
    </rPh>
    <rPh sb="6" eb="8">
      <t>ガイトウ</t>
    </rPh>
    <rPh sb="8" eb="9">
      <t>ラン</t>
    </rPh>
    <rPh sb="11" eb="12">
      <t>シルシ</t>
    </rPh>
    <rPh sb="13" eb="15">
      <t>キニュウ</t>
    </rPh>
    <phoneticPr fontId="2"/>
  </si>
  <si>
    <r>
      <t>※</t>
    </r>
    <r>
      <rPr>
        <b/>
        <sz val="11"/>
        <rFont val="ＭＳ Ｐゴシック"/>
        <family val="3"/>
        <charset val="128"/>
      </rPr>
      <t>ｺｰﾁやﾏﾈｰｼﾞｬｰに該当者がいない場合、空欄でお願いします。</t>
    </r>
    <r>
      <rPr>
        <b/>
        <sz val="12"/>
        <color indexed="10"/>
        <rFont val="ＭＳ Ｐゴシック"/>
        <family val="3"/>
        <charset val="128"/>
      </rPr>
      <t>＜春季は、ﾏﾈｰｼﾞｬｰ不要！＞</t>
    </r>
    <rPh sb="34" eb="36">
      <t>シュンキ</t>
    </rPh>
    <rPh sb="45" eb="47">
      <t>フヨウ</t>
    </rPh>
    <phoneticPr fontId="2"/>
  </si>
  <si>
    <t>「はじめに」のシートにも入力欄がありますので忘れずにお願いします。</t>
    <rPh sb="12" eb="15">
      <t>ニュウリョクラン</t>
    </rPh>
    <rPh sb="22" eb="23">
      <t>ワス</t>
    </rPh>
    <rPh sb="27" eb="28">
      <t>ネガ</t>
    </rPh>
    <phoneticPr fontId="2"/>
  </si>
  <si>
    <t>シード対象者とする。ただし、ダブルスのペアーに変更があった時は、</t>
    <rPh sb="3" eb="6">
      <t>タイショウシャ</t>
    </rPh>
    <phoneticPr fontId="2"/>
  </si>
  <si>
    <t>※お弁当は当日注文を賜ります。概数を把握したいので、要・不要のチェックをお願いします。</t>
    <rPh sb="2" eb="4">
      <t>ベントウ</t>
    </rPh>
    <rPh sb="5" eb="7">
      <t>トウジツ</t>
    </rPh>
    <rPh sb="7" eb="9">
      <t>チュウモン</t>
    </rPh>
    <rPh sb="10" eb="11">
      <t>タマワ</t>
    </rPh>
    <rPh sb="15" eb="17">
      <t>ガイスウ</t>
    </rPh>
    <rPh sb="18" eb="20">
      <t>ハアク</t>
    </rPh>
    <rPh sb="26" eb="27">
      <t>ヨウ</t>
    </rPh>
    <rPh sb="28" eb="30">
      <t>フヨウ</t>
    </rPh>
    <rPh sb="37" eb="38">
      <t>ネガ</t>
    </rPh>
    <phoneticPr fontId="2"/>
  </si>
  <si>
    <t>ふりがな</t>
    <phoneticPr fontId="2"/>
  </si>
  <si>
    <t>村上　太郎</t>
    <rPh sb="0" eb="2">
      <t>ムラカミ</t>
    </rPh>
    <rPh sb="3" eb="5">
      <t>タロウ</t>
    </rPh>
    <phoneticPr fontId="2"/>
  </si>
  <si>
    <t>中等　義男</t>
    <rPh sb="0" eb="2">
      <t>チュウトウ</t>
    </rPh>
    <rPh sb="3" eb="5">
      <t>ヨシオ</t>
    </rPh>
    <phoneticPr fontId="2"/>
  </si>
  <si>
    <t>中条　一郎</t>
    <rPh sb="0" eb="2">
      <t>ナカジョウ</t>
    </rPh>
    <rPh sb="3" eb="5">
      <t>イチロウ</t>
    </rPh>
    <phoneticPr fontId="2"/>
  </si>
  <si>
    <t>新発田　次郎</t>
    <rPh sb="0" eb="3">
      <t>シバタ</t>
    </rPh>
    <rPh sb="4" eb="6">
      <t>ジロウ</t>
    </rPh>
    <phoneticPr fontId="2"/>
  </si>
  <si>
    <t>阿賀野　翔太</t>
    <rPh sb="0" eb="2">
      <t>アガ</t>
    </rPh>
    <rPh sb="2" eb="3">
      <t>ノ</t>
    </rPh>
    <rPh sb="4" eb="5">
      <t>ショウ</t>
    </rPh>
    <rPh sb="5" eb="6">
      <t>タ</t>
    </rPh>
    <phoneticPr fontId="2"/>
  </si>
  <si>
    <t>新津　一太</t>
    <rPh sb="0" eb="2">
      <t>ニイツ</t>
    </rPh>
    <rPh sb="3" eb="5">
      <t>イチタ</t>
    </rPh>
    <phoneticPr fontId="2"/>
  </si>
  <si>
    <t>村松　英樹</t>
    <rPh sb="0" eb="2">
      <t>ムラマツ</t>
    </rPh>
    <rPh sb="3" eb="5">
      <t>ヒデキ</t>
    </rPh>
    <phoneticPr fontId="2"/>
  </si>
  <si>
    <t>五泉　総太</t>
    <rPh sb="0" eb="1">
      <t>ゴ</t>
    </rPh>
    <rPh sb="1" eb="2">
      <t>セン</t>
    </rPh>
    <rPh sb="3" eb="4">
      <t>ソウ</t>
    </rPh>
    <rPh sb="4" eb="5">
      <t>タ</t>
    </rPh>
    <phoneticPr fontId="2"/>
  </si>
  <si>
    <t>ふりがな</t>
    <phoneticPr fontId="2"/>
  </si>
  <si>
    <t>むらかみ　たろう</t>
    <phoneticPr fontId="2"/>
  </si>
  <si>
    <t>ちゅうとう　ぎお</t>
    <phoneticPr fontId="2"/>
  </si>
  <si>
    <t>なかじょう　いちろう</t>
    <phoneticPr fontId="2"/>
  </si>
  <si>
    <t>しばた　じろう</t>
    <phoneticPr fontId="2"/>
  </si>
  <si>
    <t>あがの　しょうた</t>
    <phoneticPr fontId="2"/>
  </si>
  <si>
    <t>にいつ　いちた</t>
    <phoneticPr fontId="2"/>
  </si>
  <si>
    <t>むらまつ　ひでき</t>
    <phoneticPr fontId="2"/>
  </si>
  <si>
    <t>ごせん　そうた</t>
    <phoneticPr fontId="2"/>
  </si>
  <si>
    <t>顧問名　（引率責任者）</t>
    <rPh sb="0" eb="2">
      <t>コモン</t>
    </rPh>
    <rPh sb="2" eb="3">
      <t>メイ</t>
    </rPh>
    <rPh sb="5" eb="7">
      <t>インソツ</t>
    </rPh>
    <rPh sb="7" eb="10">
      <t>セキニンシャ</t>
    </rPh>
    <phoneticPr fontId="2"/>
  </si>
  <si>
    <t>団体</t>
    <rPh sb="0" eb="2">
      <t>ダンタイ</t>
    </rPh>
    <phoneticPr fontId="2"/>
  </si>
  <si>
    <t>監督</t>
    <rPh sb="0" eb="2">
      <t>カントク</t>
    </rPh>
    <phoneticPr fontId="2"/>
  </si>
  <si>
    <t>コーチ</t>
    <phoneticPr fontId="2"/>
  </si>
  <si>
    <t>マネージャー</t>
    <phoneticPr fontId="2"/>
  </si>
  <si>
    <t>選手</t>
    <rPh sb="0" eb="2">
      <t>センシュ</t>
    </rPh>
    <phoneticPr fontId="2"/>
  </si>
  <si>
    <t>団</t>
    <rPh sb="0" eb="1">
      <t>ダン</t>
    </rPh>
    <phoneticPr fontId="2"/>
  </si>
  <si>
    <t>男　　子</t>
    <rPh sb="0" eb="1">
      <t>オトコ</t>
    </rPh>
    <rPh sb="3" eb="4">
      <t>コ</t>
    </rPh>
    <phoneticPr fontId="2"/>
  </si>
  <si>
    <t>女　　子</t>
    <rPh sb="0" eb="1">
      <t>オンナ</t>
    </rPh>
    <rPh sb="3" eb="4">
      <t>コ</t>
    </rPh>
    <phoneticPr fontId="2"/>
  </si>
  <si>
    <t>BD</t>
    <phoneticPr fontId="2"/>
  </si>
  <si>
    <t>ふりがな</t>
    <phoneticPr fontId="2"/>
  </si>
  <si>
    <t>所属</t>
    <rPh sb="0" eb="2">
      <t>ショゾク</t>
    </rPh>
    <phoneticPr fontId="2"/>
  </si>
  <si>
    <t>グループ</t>
    <phoneticPr fontId="2"/>
  </si>
  <si>
    <t>付加情報</t>
    <rPh sb="0" eb="2">
      <t>フカ</t>
    </rPh>
    <rPh sb="2" eb="4">
      <t>ジョウホウ</t>
    </rPh>
    <phoneticPr fontId="2"/>
  </si>
  <si>
    <t>種目</t>
    <rPh sb="0" eb="2">
      <t>シュモク</t>
    </rPh>
    <phoneticPr fontId="2"/>
  </si>
  <si>
    <t>名前　右</t>
    <rPh sb="0" eb="2">
      <t>ナマエ</t>
    </rPh>
    <rPh sb="3" eb="4">
      <t>ミギ</t>
    </rPh>
    <phoneticPr fontId="2"/>
  </si>
  <si>
    <t>名前　左</t>
    <rPh sb="0" eb="2">
      <t>ナマエ</t>
    </rPh>
    <rPh sb="3" eb="4">
      <t>ヒダリ</t>
    </rPh>
    <phoneticPr fontId="2"/>
  </si>
  <si>
    <t>ふりがな</t>
    <phoneticPr fontId="2"/>
  </si>
  <si>
    <t>名前</t>
    <rPh sb="0" eb="2">
      <t>ナマエ</t>
    </rPh>
    <phoneticPr fontId="2"/>
  </si>
  <si>
    <t>BS</t>
    <phoneticPr fontId="2"/>
  </si>
  <si>
    <t>GD</t>
    <phoneticPr fontId="2"/>
  </si>
  <si>
    <t>GS</t>
    <phoneticPr fontId="2"/>
  </si>
  <si>
    <t>村上</t>
    <rPh sb="0" eb="2">
      <t>ムラカミ</t>
    </rPh>
    <phoneticPr fontId="2"/>
  </si>
  <si>
    <t>村上桜ヶ丘</t>
    <rPh sb="0" eb="2">
      <t>ムラカミ</t>
    </rPh>
    <rPh sb="2" eb="5">
      <t>サクラガオカ</t>
    </rPh>
    <phoneticPr fontId="2"/>
  </si>
  <si>
    <t>村上中等</t>
    <rPh sb="0" eb="1">
      <t>ムラ</t>
    </rPh>
    <rPh sb="1" eb="2">
      <t>カミ</t>
    </rPh>
    <rPh sb="2" eb="4">
      <t>チュウトウ</t>
    </rPh>
    <phoneticPr fontId="2"/>
  </si>
  <si>
    <t>中条</t>
    <rPh sb="0" eb="2">
      <t>ナカジョウ</t>
    </rPh>
    <phoneticPr fontId="2"/>
  </si>
  <si>
    <t>新発田</t>
    <rPh sb="0" eb="3">
      <t>シバタ</t>
    </rPh>
    <phoneticPr fontId="2"/>
  </si>
  <si>
    <t>西新発田</t>
    <rPh sb="0" eb="1">
      <t>ニシ</t>
    </rPh>
    <rPh sb="1" eb="4">
      <t>シバタ</t>
    </rPh>
    <phoneticPr fontId="2"/>
  </si>
  <si>
    <t>新発田南</t>
    <rPh sb="0" eb="3">
      <t>シバタ</t>
    </rPh>
    <rPh sb="3" eb="4">
      <t>ミナミ</t>
    </rPh>
    <phoneticPr fontId="2"/>
  </si>
  <si>
    <t>新発田農業</t>
    <rPh sb="0" eb="3">
      <t>シバタ</t>
    </rPh>
    <rPh sb="3" eb="5">
      <t>ノウギョウ</t>
    </rPh>
    <phoneticPr fontId="2"/>
  </si>
  <si>
    <t>新発田商業</t>
    <rPh sb="0" eb="3">
      <t>シバタ</t>
    </rPh>
    <rPh sb="3" eb="5">
      <t>ショウギョウ</t>
    </rPh>
    <phoneticPr fontId="2"/>
  </si>
  <si>
    <t>阿賀野</t>
    <rPh sb="0" eb="3">
      <t>アガノ</t>
    </rPh>
    <phoneticPr fontId="2"/>
  </si>
  <si>
    <t>豊栄</t>
    <rPh sb="0" eb="2">
      <t>トヨサカ</t>
    </rPh>
    <phoneticPr fontId="2"/>
  </si>
  <si>
    <t>阿賀黎明</t>
    <rPh sb="0" eb="2">
      <t>アガ</t>
    </rPh>
    <rPh sb="2" eb="4">
      <t>レイメイ</t>
    </rPh>
    <phoneticPr fontId="2"/>
  </si>
  <si>
    <t>新津</t>
    <rPh sb="0" eb="2">
      <t>ニイツ</t>
    </rPh>
    <phoneticPr fontId="2"/>
  </si>
  <si>
    <t>新津工業</t>
    <rPh sb="0" eb="2">
      <t>ニイツ</t>
    </rPh>
    <rPh sb="2" eb="4">
      <t>コウギョウ</t>
    </rPh>
    <phoneticPr fontId="2"/>
  </si>
  <si>
    <t>新津南</t>
    <rPh sb="0" eb="2">
      <t>ニイツ</t>
    </rPh>
    <rPh sb="2" eb="3">
      <t>ミナミ</t>
    </rPh>
    <phoneticPr fontId="2"/>
  </si>
  <si>
    <t>五泉</t>
    <rPh sb="0" eb="2">
      <t>ゴセン</t>
    </rPh>
    <phoneticPr fontId="2"/>
  </si>
  <si>
    <t>村松</t>
    <rPh sb="0" eb="2">
      <t>ムラマツ</t>
    </rPh>
    <phoneticPr fontId="2"/>
  </si>
  <si>
    <t>新発田中央</t>
    <rPh sb="0" eb="3">
      <t>シバタ</t>
    </rPh>
    <rPh sb="3" eb="5">
      <t>チュウオウ</t>
    </rPh>
    <phoneticPr fontId="2"/>
  </si>
  <si>
    <t>Ｓ１</t>
  </si>
  <si>
    <t>Ｓ２</t>
  </si>
  <si>
    <t>Ｓ３</t>
  </si>
  <si>
    <t>Ｓ４</t>
  </si>
  <si>
    <t>Ｓ５</t>
  </si>
  <si>
    <t>Ｓ６</t>
  </si>
  <si>
    <t>Ｓ１</t>
    <phoneticPr fontId="2"/>
  </si>
  <si>
    <t>ﾏﾈ</t>
  </si>
  <si>
    <t>ﾏﾈ</t>
    <phoneticPr fontId="2"/>
  </si>
  <si>
    <t>①</t>
    <phoneticPr fontId="2"/>
  </si>
  <si>
    <t>前年度秋季地区大会のベスト８と県レベルの大会の上位進出者を</t>
    <rPh sb="0" eb="3">
      <t>ゼンネンド</t>
    </rPh>
    <rPh sb="3" eb="5">
      <t>シュウキ</t>
    </rPh>
    <rPh sb="5" eb="7">
      <t>チク</t>
    </rPh>
    <rPh sb="7" eb="9">
      <t>タイカイ</t>
    </rPh>
    <rPh sb="15" eb="16">
      <t>ケン</t>
    </rPh>
    <rPh sb="20" eb="22">
      <t>タイカイ</t>
    </rPh>
    <phoneticPr fontId="2"/>
  </si>
  <si>
    <t>シード権を学校枠とする。</t>
    <phoneticPr fontId="2"/>
  </si>
  <si>
    <t>②</t>
    <phoneticPr fontId="2"/>
  </si>
  <si>
    <t>シード権を有する者の権利を学校枠として考え、校内ランク順に</t>
    <rPh sb="3" eb="4">
      <t>ケン</t>
    </rPh>
    <rPh sb="5" eb="6">
      <t>ユウ</t>
    </rPh>
    <rPh sb="8" eb="9">
      <t>モノ</t>
    </rPh>
    <rPh sb="10" eb="12">
      <t>ケンリ</t>
    </rPh>
    <rPh sb="13" eb="15">
      <t>ガッコウ</t>
    </rPh>
    <rPh sb="15" eb="16">
      <t>ワク</t>
    </rPh>
    <rPh sb="19" eb="20">
      <t>カンガ</t>
    </rPh>
    <phoneticPr fontId="2"/>
  </si>
  <si>
    <t>エントリーする。</t>
    <phoneticPr fontId="2"/>
  </si>
  <si>
    <t>※シード権は学校枠とし、エントリーする。</t>
    <rPh sb="4" eb="5">
      <t>ケン</t>
    </rPh>
    <rPh sb="6" eb="8">
      <t>ガッコウ</t>
    </rPh>
    <rPh sb="8" eb="9">
      <t>ワク</t>
    </rPh>
    <phoneticPr fontId="2"/>
  </si>
  <si>
    <t>※生徒がﾏﾈｰｼﾞｬｰの場合は、学校対抗戦の欄に ﾏﾈ を選択し入れる。</t>
    <rPh sb="1" eb="3">
      <t>セイト</t>
    </rPh>
    <rPh sb="12" eb="14">
      <t>バアイ</t>
    </rPh>
    <rPh sb="16" eb="18">
      <t>ガッコウ</t>
    </rPh>
    <rPh sb="18" eb="21">
      <t>タイコウセン</t>
    </rPh>
    <rPh sb="22" eb="23">
      <t>ラン</t>
    </rPh>
    <rPh sb="29" eb="31">
      <t>センタク</t>
    </rPh>
    <rPh sb="32" eb="33">
      <t>イ</t>
    </rPh>
    <phoneticPr fontId="2"/>
  </si>
  <si>
    <t>フォント等は調整してありますので、そのまま入力し、要項記載のメールに添付して送信願います。</t>
    <rPh sb="4" eb="5">
      <t>トウ</t>
    </rPh>
    <rPh sb="6" eb="8">
      <t>チョウセイ</t>
    </rPh>
    <rPh sb="21" eb="23">
      <t>ニュウリョク</t>
    </rPh>
    <rPh sb="25" eb="27">
      <t>ヨウコウ</t>
    </rPh>
    <rPh sb="27" eb="29">
      <t>キサイ</t>
    </rPh>
    <rPh sb="34" eb="36">
      <t>テンプ</t>
    </rPh>
    <rPh sb="38" eb="40">
      <t>ソウシン</t>
    </rPh>
    <rPh sb="40" eb="41">
      <t>ネガ</t>
    </rPh>
    <phoneticPr fontId="2"/>
  </si>
  <si>
    <r>
      <t>申込書のファイル名：</t>
    </r>
    <r>
      <rPr>
        <sz val="12"/>
        <color indexed="10"/>
        <rFont val="ＭＳ Ｐゴシック"/>
        <family val="3"/>
        <charset val="128"/>
      </rPr>
      <t>○○高校申込（男子または女子）</t>
    </r>
    <rPh sb="0" eb="3">
      <t>モウシコミショ</t>
    </rPh>
    <rPh sb="8" eb="9">
      <t>メイ</t>
    </rPh>
    <rPh sb="12" eb="14">
      <t>コウコウ</t>
    </rPh>
    <rPh sb="14" eb="15">
      <t>モウ</t>
    </rPh>
    <rPh sb="15" eb="16">
      <t>コ</t>
    </rPh>
    <rPh sb="17" eb="19">
      <t>ダンシ</t>
    </rPh>
    <rPh sb="22" eb="24">
      <t>ジョシ</t>
    </rPh>
    <phoneticPr fontId="2"/>
  </si>
  <si>
    <t>蟻塚　孝</t>
    <rPh sb="0" eb="2">
      <t>アリヅカ</t>
    </rPh>
    <rPh sb="3" eb="4">
      <t>タカシ</t>
    </rPh>
    <phoneticPr fontId="2"/>
  </si>
  <si>
    <t>関矢　伸雄</t>
    <rPh sb="0" eb="1">
      <t>セキ</t>
    </rPh>
    <rPh sb="1" eb="2">
      <t>ヤ</t>
    </rPh>
    <rPh sb="3" eb="4">
      <t>シン</t>
    </rPh>
    <rPh sb="4" eb="5">
      <t>オ</t>
    </rPh>
    <phoneticPr fontId="2"/>
  </si>
  <si>
    <t>開志国際高等学校</t>
    <rPh sb="0" eb="1">
      <t>ヒラ</t>
    </rPh>
    <rPh sb="1" eb="2">
      <t>ココロザシ</t>
    </rPh>
    <rPh sb="2" eb="4">
      <t>コクサイ</t>
    </rPh>
    <rPh sb="4" eb="6">
      <t>コウトウ</t>
    </rPh>
    <rPh sb="6" eb="8">
      <t>ガッコウ</t>
    </rPh>
    <phoneticPr fontId="2"/>
  </si>
  <si>
    <t>関　久志</t>
    <rPh sb="0" eb="1">
      <t>セキ</t>
    </rPh>
    <rPh sb="2" eb="3">
      <t>ヒサ</t>
    </rPh>
    <rPh sb="3" eb="4">
      <t>ココロザシ</t>
    </rPh>
    <phoneticPr fontId="2"/>
  </si>
  <si>
    <t>胎内市長橋上439-1</t>
    <phoneticPr fontId="2"/>
  </si>
  <si>
    <t xml:space="preserve"> 0254-44-3330</t>
    <phoneticPr fontId="2"/>
  </si>
  <si>
    <t>(開志国際）</t>
    <rPh sb="1" eb="2">
      <t>ヒラ</t>
    </rPh>
    <rPh sb="2" eb="3">
      <t>ココロザシ</t>
    </rPh>
    <rPh sb="3" eb="5">
      <t>コクサイ</t>
    </rPh>
    <phoneticPr fontId="2"/>
  </si>
  <si>
    <t>開志国際</t>
  </si>
  <si>
    <t>横堀　真弓</t>
    <rPh sb="0" eb="2">
      <t>ヨコボリ</t>
    </rPh>
    <rPh sb="3" eb="5">
      <t>マユミ</t>
    </rPh>
    <phoneticPr fontId="2"/>
  </si>
  <si>
    <t>渡辺　剛</t>
    <rPh sb="0" eb="2">
      <t>ワタナベ</t>
    </rPh>
    <rPh sb="3" eb="4">
      <t>ツヨシ</t>
    </rPh>
    <phoneticPr fontId="2"/>
  </si>
  <si>
    <t>須藤　浩</t>
    <rPh sb="0" eb="2">
      <t>スドウ</t>
    </rPh>
    <rPh sb="3" eb="4">
      <t>ヒロシ</t>
    </rPh>
    <phoneticPr fontId="2"/>
  </si>
  <si>
    <t>新潟県高等学校秋季地区体育大会</t>
    <rPh sb="7" eb="8">
      <t>アキ</t>
    </rPh>
    <phoneticPr fontId="2"/>
  </si>
  <si>
    <r>
      <t>メールの件名：</t>
    </r>
    <r>
      <rPr>
        <sz val="12"/>
        <color indexed="10"/>
        <rFont val="ＭＳ Ｐゴシック"/>
        <family val="3"/>
        <charset val="128"/>
      </rPr>
      <t>秋</t>
    </r>
    <r>
      <rPr>
        <sz val="12"/>
        <color indexed="10"/>
        <rFont val="ＭＳ Ｐゴシック"/>
        <family val="3"/>
        <charset val="128"/>
      </rPr>
      <t>季下越地区大会申込</t>
    </r>
    <rPh sb="4" eb="6">
      <t>ケンメイ</t>
    </rPh>
    <rPh sb="7" eb="9">
      <t>シュウキ</t>
    </rPh>
    <rPh sb="9" eb="11">
      <t>カエツ</t>
    </rPh>
    <rPh sb="11" eb="13">
      <t>チク</t>
    </rPh>
    <rPh sb="13" eb="15">
      <t>タイカイ</t>
    </rPh>
    <rPh sb="15" eb="16">
      <t>モウ</t>
    </rPh>
    <rPh sb="16" eb="17">
      <t>コ</t>
    </rPh>
    <phoneticPr fontId="2"/>
  </si>
  <si>
    <t>　秋季下越地区大会申込みシート</t>
    <rPh sb="1" eb="3">
      <t>シュウキ</t>
    </rPh>
    <rPh sb="3" eb="5">
      <t>カエツ</t>
    </rPh>
    <phoneticPr fontId="2"/>
  </si>
  <si>
    <t>なし</t>
    <phoneticPr fontId="2"/>
  </si>
  <si>
    <t>保護用PASS</t>
    <rPh sb="0" eb="2">
      <t>ホゴ</t>
    </rPh>
    <rPh sb="2" eb="3">
      <t>ヨウ</t>
    </rPh>
    <phoneticPr fontId="2"/>
  </si>
  <si>
    <t>※この時、各高校の校長名を確認し、必要があれば訂正をお願いします。</t>
    <rPh sb="3" eb="4">
      <t>トキ</t>
    </rPh>
    <rPh sb="5" eb="8">
      <t>カクコウコウ</t>
    </rPh>
    <rPh sb="9" eb="12">
      <t>コウチョウメイ</t>
    </rPh>
    <rPh sb="13" eb="15">
      <t>カクニン</t>
    </rPh>
    <rPh sb="17" eb="19">
      <t>ヒツヨウ</t>
    </rPh>
    <rPh sb="23" eb="25">
      <t>テイセイ</t>
    </rPh>
    <rPh sb="27" eb="28">
      <t>ネガ</t>
    </rPh>
    <phoneticPr fontId="2"/>
  </si>
  <si>
    <t>令和３年度</t>
    <rPh sb="0" eb="2">
      <t>レイワ</t>
    </rPh>
    <rPh sb="3" eb="5">
      <t>ネンド</t>
    </rPh>
    <phoneticPr fontId="2"/>
  </si>
  <si>
    <t>山川　徹也</t>
    <rPh sb="0" eb="2">
      <t>ヤマカワ</t>
    </rPh>
    <rPh sb="3" eb="5">
      <t>テツヤ</t>
    </rPh>
    <phoneticPr fontId="2"/>
  </si>
  <si>
    <t>木村　和史</t>
    <rPh sb="0" eb="2">
      <t>キムラ</t>
    </rPh>
    <rPh sb="3" eb="5">
      <t>カズフミ</t>
    </rPh>
    <phoneticPr fontId="2"/>
  </si>
  <si>
    <t>吉田　保夫</t>
    <rPh sb="0" eb="2">
      <t>ヨシダ</t>
    </rPh>
    <rPh sb="3" eb="5">
      <t>ヤスオ</t>
    </rPh>
    <phoneticPr fontId="2"/>
  </si>
  <si>
    <t>松原　直樹</t>
    <rPh sb="0" eb="2">
      <t>マツバラ</t>
    </rPh>
    <rPh sb="3" eb="5">
      <t>ナオキ</t>
    </rPh>
    <phoneticPr fontId="2"/>
  </si>
  <si>
    <t>灰野　正宏</t>
    <rPh sb="0" eb="2">
      <t>ハイノ</t>
    </rPh>
    <rPh sb="3" eb="4">
      <t>マサ</t>
    </rPh>
    <rPh sb="4" eb="5">
      <t>ヒロ</t>
    </rPh>
    <phoneticPr fontId="2"/>
  </si>
  <si>
    <t>小竹　聖一</t>
    <rPh sb="0" eb="2">
      <t>コタケ</t>
    </rPh>
    <rPh sb="3" eb="5">
      <t>セイイチ</t>
    </rPh>
    <phoneticPr fontId="2"/>
  </si>
  <si>
    <t>長田　裕</t>
    <rPh sb="0" eb="2">
      <t>ナガタ</t>
    </rPh>
    <rPh sb="3" eb="4">
      <t>ユウ</t>
    </rPh>
    <phoneticPr fontId="2"/>
  </si>
  <si>
    <t>君　伸一郎</t>
    <rPh sb="0" eb="1">
      <t>キミ</t>
    </rPh>
    <rPh sb="2" eb="5">
      <t>シンイチロウ</t>
    </rPh>
    <phoneticPr fontId="2"/>
  </si>
  <si>
    <t>江川　真</t>
    <rPh sb="0" eb="2">
      <t>エガワ</t>
    </rPh>
    <rPh sb="3" eb="4">
      <t>マコト</t>
    </rPh>
    <phoneticPr fontId="2"/>
  </si>
  <si>
    <t>平山　剛</t>
    <rPh sb="0" eb="2">
      <t>ヒラヤマ</t>
    </rPh>
    <rPh sb="3" eb="4">
      <t>ゴウ</t>
    </rPh>
    <phoneticPr fontId="2"/>
  </si>
  <si>
    <t>住吉　宏</t>
    <rPh sb="0" eb="2">
      <t>スミヨシ</t>
    </rPh>
    <rPh sb="3" eb="4">
      <t>ヒロシ</t>
    </rPh>
    <phoneticPr fontId="2"/>
  </si>
  <si>
    <t>岩井　智幸</t>
    <rPh sb="0" eb="2">
      <t>イワイ</t>
    </rPh>
    <rPh sb="3" eb="4">
      <t>トモ</t>
    </rPh>
    <rPh sb="4" eb="5">
      <t>ユキ</t>
    </rPh>
    <phoneticPr fontId="2"/>
  </si>
  <si>
    <t>令和３年１０月○日</t>
    <rPh sb="0" eb="2">
      <t>レイワ</t>
    </rPh>
    <rPh sb="3" eb="4">
      <t>ネン</t>
    </rPh>
    <rPh sb="6" eb="7">
      <t>ツキ</t>
    </rPh>
    <rPh sb="8" eb="9">
      <t>ニチ</t>
    </rPh>
    <phoneticPr fontId="2"/>
  </si>
  <si>
    <t>新潟県立村上高等学校　　　樋口　武人　宛</t>
    <rPh sb="0" eb="2">
      <t>ニイガタ</t>
    </rPh>
    <rPh sb="2" eb="4">
      <t>ケンリツ</t>
    </rPh>
    <rPh sb="4" eb="6">
      <t>ムラカミ</t>
    </rPh>
    <rPh sb="6" eb="8">
      <t>コウトウ</t>
    </rPh>
    <rPh sb="8" eb="10">
      <t>ガッコウ</t>
    </rPh>
    <rPh sb="13" eb="15">
      <t>ヒグチ</t>
    </rPh>
    <rPh sb="16" eb="18">
      <t>ブジン</t>
    </rPh>
    <rPh sb="19" eb="20">
      <t>アテ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</si>
</sst>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[$-411]ggge&quot;年&quot;m&quot;月&quot;d&quot;日&quot;;@"/>
    <numFmt numFmtId="177" formatCode="m/d;@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i/>
      <sz val="16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8"/>
      <color indexed="10"/>
      <name val="HG丸ｺﾞｼｯｸM-PRO"/>
      <family val="3"/>
      <charset val="128"/>
    </font>
    <font>
      <b/>
      <u/>
      <sz val="11"/>
      <color indexed="10"/>
      <name val="ＭＳ Ｐゴシック"/>
      <family val="3"/>
      <charset val="128"/>
    </font>
    <font>
      <b/>
      <vertAlign val="subscript"/>
      <sz val="18"/>
      <color indexed="10"/>
      <name val="Ｊスクール理数教材"/>
      <family val="1"/>
      <charset val="128"/>
    </font>
    <font>
      <sz val="11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8">
    <xf numFmtId="0" fontId="0" fillId="0" borderId="0" xfId="0">
      <alignment vertical="center"/>
    </xf>
    <xf numFmtId="0" fontId="0" fillId="2" borderId="1" xfId="0" applyFill="1" applyBorder="1" applyAlignment="1" applyProtection="1">
      <alignment horizontal="center" vertical="center"/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0" fontId="0" fillId="2" borderId="2" xfId="0" applyFill="1" applyBorder="1" applyAlignment="1" applyProtection="1">
      <alignment horizontal="left" vertical="center" indent="1" shrinkToFit="1"/>
      <protection locked="0" hidden="1"/>
    </xf>
    <xf numFmtId="0" fontId="0" fillId="2" borderId="3" xfId="0" applyFill="1" applyBorder="1" applyAlignment="1" applyProtection="1">
      <alignment horizontal="left" vertical="center" indent="1" shrinkToFit="1"/>
      <protection locked="0" hidden="1"/>
    </xf>
    <xf numFmtId="0" fontId="3" fillId="0" borderId="0" xfId="0" applyFont="1" applyProtection="1">
      <alignment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left" vertical="center" indent="1" shrinkToFit="1"/>
      <protection hidden="1"/>
    </xf>
    <xf numFmtId="0" fontId="3" fillId="0" borderId="0" xfId="0" applyFont="1" applyBorder="1" applyAlignment="1" applyProtection="1">
      <alignment horizontal="left" vertical="center" inden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left" vertical="center" indent="1" shrinkToFit="1"/>
      <protection hidden="1"/>
    </xf>
    <xf numFmtId="0" fontId="3" fillId="0" borderId="0" xfId="0" applyFont="1" applyBorder="1" applyAlignment="1" applyProtection="1">
      <alignment vertical="center" shrinkToFit="1"/>
      <protection hidden="1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0" fontId="3" fillId="0" borderId="0" xfId="0" applyFont="1" applyFill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4" xfId="0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6" xfId="0" applyFont="1" applyBorder="1" applyAlignment="1" applyProtection="1">
      <protection hidden="1"/>
    </xf>
    <xf numFmtId="0" fontId="3" fillId="0" borderId="0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0" fontId="3" fillId="0" borderId="0" xfId="0" applyFont="1" applyBorder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0" fillId="0" borderId="0" xfId="0" applyProtection="1">
      <alignment vertical="center"/>
      <protection hidden="1"/>
    </xf>
    <xf numFmtId="176" fontId="0" fillId="0" borderId="0" xfId="0" applyNumberFormat="1" applyAlignment="1" applyProtection="1">
      <alignment horizontal="right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176" fontId="0" fillId="0" borderId="0" xfId="0" applyNumberFormat="1" applyAlignme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8" xfId="0" applyFont="1" applyBorder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left" vertical="center" indent="2" shrinkToFit="1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9" xfId="0" applyFont="1" applyBorder="1" applyProtection="1">
      <alignment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7" xfId="0" applyFont="1" applyBorder="1" applyProtection="1">
      <alignment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left" vertical="center" shrinkToFit="1"/>
      <protection hidden="1"/>
    </xf>
    <xf numFmtId="0" fontId="3" fillId="0" borderId="0" xfId="0" applyFont="1" applyBorder="1" applyAlignment="1" applyProtection="1">
      <alignment horizontal="left" vertical="center" shrinkToFit="1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left" vertical="center" shrinkToFit="1"/>
      <protection hidden="1"/>
    </xf>
    <xf numFmtId="0" fontId="3" fillId="0" borderId="10" xfId="0" applyFont="1" applyBorder="1" applyProtection="1">
      <alignment vertical="center"/>
      <protection hidden="1"/>
    </xf>
    <xf numFmtId="0" fontId="3" fillId="0" borderId="3" xfId="0" applyFont="1" applyBorder="1" applyProtection="1">
      <alignment vertical="center"/>
      <protection hidden="1"/>
    </xf>
    <xf numFmtId="0" fontId="3" fillId="0" borderId="13" xfId="0" applyFont="1" applyBorder="1" applyAlignment="1" applyProtection="1">
      <alignment horizontal="left" vertical="center" shrinkToFit="1"/>
      <protection hidden="1"/>
    </xf>
    <xf numFmtId="0" fontId="3" fillId="0" borderId="6" xfId="0" applyFont="1" applyBorder="1" applyAlignment="1" applyProtection="1">
      <alignment horizontal="left" vertical="center" shrinkToFit="1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Protection="1">
      <alignment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left" vertical="center" inden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0" fillId="0" borderId="2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6" xfId="0" applyBorder="1" applyAlignment="1" applyProtection="1">
      <alignment horizontal="center" vertical="center" shrinkToFit="1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center"/>
      <protection hidden="1"/>
    </xf>
    <xf numFmtId="49" fontId="0" fillId="0" borderId="0" xfId="0" applyNumberForma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Protection="1">
      <alignment vertical="center"/>
      <protection hidden="1"/>
    </xf>
    <xf numFmtId="0" fontId="0" fillId="0" borderId="2" xfId="0" applyBorder="1" applyProtection="1">
      <alignment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77" fontId="0" fillId="2" borderId="2" xfId="0" applyNumberFormat="1" applyFill="1" applyBorder="1" applyAlignment="1" applyProtection="1">
      <alignment horizontal="center" vertical="center"/>
      <protection locked="0" hidden="1"/>
    </xf>
    <xf numFmtId="0" fontId="3" fillId="0" borderId="7" xfId="0" applyFont="1" applyBorder="1" applyAlignment="1" applyProtection="1">
      <alignment horizontal="center" vertical="center" shrinkToFit="1"/>
      <protection hidden="1"/>
    </xf>
    <xf numFmtId="49" fontId="17" fillId="0" borderId="0" xfId="0" applyNumberFormat="1" applyFo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3" fillId="0" borderId="1" xfId="0" applyFont="1" applyBorder="1" applyAlignment="1" applyProtection="1">
      <alignment horizontal="left" vertical="center" indent="2"/>
      <protection hidden="1"/>
    </xf>
    <xf numFmtId="0" fontId="3" fillId="0" borderId="2" xfId="0" applyFont="1" applyBorder="1" applyAlignment="1" applyProtection="1">
      <alignment horizontal="left" vertical="center" indent="2"/>
      <protection hidden="1"/>
    </xf>
    <xf numFmtId="0" fontId="5" fillId="0" borderId="16" xfId="0" applyFont="1" applyBorder="1" applyAlignment="1" applyProtection="1">
      <alignment horizontal="center" vertical="center" shrinkToFit="1"/>
      <protection hidden="1"/>
    </xf>
    <xf numFmtId="0" fontId="5" fillId="0" borderId="17" xfId="0" applyFont="1" applyBorder="1" applyAlignment="1" applyProtection="1">
      <alignment horizontal="center" vertical="center" shrinkToFit="1"/>
      <protection hidden="1"/>
    </xf>
    <xf numFmtId="0" fontId="5" fillId="0" borderId="18" xfId="0" applyFont="1" applyBorder="1" applyAlignment="1" applyProtection="1">
      <alignment horizontal="center" vertical="center" shrinkToFit="1"/>
      <protection hidden="1"/>
    </xf>
    <xf numFmtId="0" fontId="5" fillId="0" borderId="19" xfId="0" applyFont="1" applyBorder="1" applyAlignment="1" applyProtection="1">
      <alignment horizontal="center" vertical="center" shrinkToFit="1"/>
      <protection hidden="1"/>
    </xf>
    <xf numFmtId="0" fontId="5" fillId="0" borderId="20" xfId="0" applyFont="1" applyBorder="1" applyAlignment="1" applyProtection="1">
      <alignment horizontal="center" vertical="center" shrinkToFit="1"/>
      <protection hidden="1"/>
    </xf>
    <xf numFmtId="0" fontId="23" fillId="0" borderId="0" xfId="0" applyFont="1" applyProtection="1">
      <alignment vertical="center"/>
      <protection hidden="1"/>
    </xf>
    <xf numFmtId="0" fontId="3" fillId="3" borderId="21" xfId="0" applyFont="1" applyFill="1" applyBorder="1" applyAlignment="1" applyProtection="1">
      <alignment horizontal="left" vertical="center" shrinkToFit="1"/>
      <protection locked="0"/>
    </xf>
    <xf numFmtId="0" fontId="3" fillId="3" borderId="3" xfId="0" applyFont="1" applyFill="1" applyBorder="1" applyAlignment="1" applyProtection="1">
      <alignment horizontal="left" vertical="center" shrinkToFit="1"/>
      <protection locked="0"/>
    </xf>
    <xf numFmtId="0" fontId="3" fillId="3" borderId="2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11" fillId="0" borderId="0" xfId="0" applyFont="1" applyProtection="1">
      <alignment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21" fillId="0" borderId="0" xfId="0" applyFont="1" applyProtection="1">
      <alignment vertical="center"/>
      <protection hidden="1"/>
    </xf>
    <xf numFmtId="0" fontId="0" fillId="0" borderId="22" xfId="0" applyBorder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76" fontId="3" fillId="0" borderId="0" xfId="0" applyNumberFormat="1" applyFont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>
      <alignment horizontal="center" vertical="center"/>
    </xf>
    <xf numFmtId="0" fontId="2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25" fillId="0" borderId="0" xfId="1" applyNumberFormat="1" applyFont="1" applyFill="1" applyBorder="1" applyAlignment="1" applyProtection="1">
      <alignment horizontal="center" vertical="center"/>
      <protection locked="0"/>
    </xf>
    <xf numFmtId="0" fontId="25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 applyProtection="1">
      <alignment horizontal="left" vertical="center" indent="1" shrinkToFit="1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left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 hidden="1"/>
    </xf>
    <xf numFmtId="0" fontId="15" fillId="0" borderId="0" xfId="0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vertical="center" wrapText="1"/>
      <protection hidden="1"/>
    </xf>
    <xf numFmtId="0" fontId="12" fillId="0" borderId="0" xfId="0" applyFont="1" applyAlignment="1" applyProtection="1">
      <alignment vertical="center"/>
      <protection hidden="1"/>
    </xf>
    <xf numFmtId="0" fontId="15" fillId="0" borderId="6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Fill="1" applyProtection="1">
      <alignment vertical="center"/>
      <protection hidden="1"/>
    </xf>
    <xf numFmtId="0" fontId="5" fillId="4" borderId="0" xfId="0" applyFont="1" applyFill="1" applyAlignment="1" applyProtection="1">
      <alignment horizontal="center" vertical="center"/>
      <protection hidden="1"/>
    </xf>
    <xf numFmtId="0" fontId="17" fillId="4" borderId="0" xfId="0" applyFont="1" applyFill="1" applyAlignment="1" applyProtection="1">
      <alignment horizontal="center" vertical="center"/>
      <protection hidden="1"/>
    </xf>
    <xf numFmtId="0" fontId="12" fillId="0" borderId="0" xfId="0" applyFo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5" borderId="2" xfId="0" applyFill="1" applyBorder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16" fillId="2" borderId="29" xfId="0" applyFont="1" applyFill="1" applyBorder="1" applyAlignment="1" applyProtection="1">
      <alignment horizontal="center" vertical="top" textRotation="255" wrapText="1"/>
      <protection hidden="1"/>
    </xf>
    <xf numFmtId="0" fontId="0" fillId="0" borderId="30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0" fillId="0" borderId="2" xfId="0" applyFill="1" applyBorder="1" applyAlignment="1" applyProtection="1">
      <alignment horizontal="left" vertical="center" indent="1"/>
      <protection hidden="1"/>
    </xf>
    <xf numFmtId="0" fontId="12" fillId="3" borderId="29" xfId="0" applyFont="1" applyFill="1" applyBorder="1" applyAlignment="1" applyProtection="1">
      <alignment horizontal="center" vertical="top" textRotation="255" wrapText="1"/>
      <protection hidden="1"/>
    </xf>
    <xf numFmtId="0" fontId="12" fillId="3" borderId="30" xfId="0" applyFont="1" applyFill="1" applyBorder="1" applyAlignment="1" applyProtection="1">
      <alignment horizontal="center" vertical="top" textRotation="255" wrapText="1"/>
      <protection hidden="1"/>
    </xf>
    <xf numFmtId="0" fontId="12" fillId="3" borderId="31" xfId="0" applyFont="1" applyFill="1" applyBorder="1" applyAlignment="1" applyProtection="1">
      <alignment horizontal="center" vertical="top" textRotation="255" wrapText="1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alignment horizontal="left" vertical="center" indent="1"/>
      <protection hidden="1"/>
    </xf>
    <xf numFmtId="0" fontId="0" fillId="0" borderId="7" xfId="0" applyFill="1" applyBorder="1" applyAlignment="1" applyProtection="1">
      <alignment horizontal="left" vertical="center" indent="1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25" xfId="0" applyBorder="1" applyAlignment="1" applyProtection="1">
      <alignment horizontal="center" vertical="center" wrapText="1"/>
      <protection hidden="1"/>
    </xf>
    <xf numFmtId="0" fontId="0" fillId="0" borderId="26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left" vertical="center"/>
      <protection hidden="1"/>
    </xf>
    <xf numFmtId="0" fontId="3" fillId="0" borderId="1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left" vertical="center" indent="1" shrinkToFit="1"/>
      <protection hidden="1"/>
    </xf>
    <xf numFmtId="0" fontId="3" fillId="0" borderId="4" xfId="0" applyFont="1" applyBorder="1" applyAlignment="1" applyProtection="1">
      <alignment horizontal="left" vertical="center" indent="1" shrinkToFi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left" vertical="center" indent="1"/>
      <protection hidden="1"/>
    </xf>
    <xf numFmtId="0" fontId="3" fillId="0" borderId="7" xfId="0" applyFont="1" applyBorder="1" applyAlignment="1" applyProtection="1">
      <alignment horizontal="left" vertical="center" indent="1"/>
      <protection hidden="1"/>
    </xf>
    <xf numFmtId="0" fontId="3" fillId="0" borderId="1" xfId="0" applyFont="1" applyBorder="1" applyAlignment="1" applyProtection="1">
      <alignment horizontal="left" vertical="center" inden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left" vertical="center" indent="1" shrinkToFit="1"/>
      <protection hidden="1"/>
    </xf>
    <xf numFmtId="0" fontId="3" fillId="0" borderId="6" xfId="0" applyFont="1" applyBorder="1" applyAlignment="1" applyProtection="1">
      <alignment horizontal="left" indent="1"/>
      <protection hidden="1"/>
    </xf>
    <xf numFmtId="0" fontId="4" fillId="0" borderId="6" xfId="0" applyFont="1" applyBorder="1" applyAlignment="1" applyProtection="1">
      <alignment horizontal="right"/>
      <protection hidden="1"/>
    </xf>
    <xf numFmtId="176" fontId="3" fillId="0" borderId="0" xfId="0" applyNumberFormat="1" applyFont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right" indent="2"/>
      <protection hidden="1"/>
    </xf>
    <xf numFmtId="5" fontId="3" fillId="0" borderId="6" xfId="0" applyNumberFormat="1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 vertical="center" shrinkToFit="1"/>
      <protection hidden="1"/>
    </xf>
    <xf numFmtId="0" fontId="3" fillId="0" borderId="7" xfId="0" applyFont="1" applyBorder="1" applyAlignment="1" applyProtection="1">
      <alignment horizontal="center" vertical="center" shrinkToFit="1"/>
      <protection hidden="1"/>
    </xf>
    <xf numFmtId="0" fontId="3" fillId="0" borderId="1" xfId="0" applyFont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83818</xdr:colOff>
      <xdr:row>52</xdr:row>
      <xdr:rowOff>33591</xdr:rowOff>
    </xdr:from>
    <xdr:ext cx="6883771" cy="890334"/>
    <xdr:sp macro="" textlink="">
      <xdr:nvSpPr>
        <xdr:cNvPr id="2" name="四角形吹き出し 1">
          <a:extLst/>
        </xdr:cNvPr>
        <xdr:cNvSpPr/>
      </xdr:nvSpPr>
      <xdr:spPr>
        <a:xfrm rot="10800000" flipV="1">
          <a:off x="4095748" y="13168566"/>
          <a:ext cx="6934201" cy="890334"/>
        </a:xfrm>
        <a:prstGeom prst="wedgeRectCallout">
          <a:avLst>
            <a:gd name="adj1" fmla="val 45491"/>
            <a:gd name="adj2" fmla="val -219377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vert="horz" wrap="square" rtlCol="0" anchor="ctr" anchorCtr="0">
          <a:noAutofit/>
        </a:bodyPr>
        <a:lstStyle/>
        <a:p>
          <a:pPr algn="l"/>
          <a:r>
            <a:rPr kumimoji="1" lang="en-US" altLang="ja-JP" sz="1400" b="0" cap="none" spc="0">
              <a:ln w="18415" cmpd="sng">
                <a:solidFill>
                  <a:sysClr val="windowText" lastClr="000000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ＭＳ 明朝" pitchFamily="17" charset="-128"/>
              <a:ea typeface="ＭＳ 明朝" pitchFamily="17" charset="-128"/>
            </a:rPr>
            <a:t>※</a:t>
          </a:r>
          <a:r>
            <a:rPr kumimoji="1" lang="ja-JP" altLang="en-US" sz="1400" b="0" cap="none" spc="0">
              <a:ln w="18415" cmpd="sng">
                <a:solidFill>
                  <a:sysClr val="windowText" lastClr="000000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ＭＳ 明朝" pitchFamily="17" charset="-128"/>
              <a:ea typeface="ＭＳ 明朝" pitchFamily="17" charset="-128"/>
            </a:rPr>
            <a:t>この記述がダブルスのランク及びペアになります。</a:t>
          </a:r>
          <a:endParaRPr kumimoji="1" lang="en-US" altLang="ja-JP" sz="1400" b="0" cap="none" spc="0">
            <a:ln w="18415" cmpd="sng">
              <a:solidFill>
                <a:sysClr val="windowText" lastClr="000000"/>
              </a:solidFill>
              <a:prstDash val="solid"/>
            </a:ln>
            <a:solidFill>
              <a:sysClr val="windowText" lastClr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ＭＳ 明朝" pitchFamily="17" charset="-128"/>
            <a:ea typeface="ＭＳ 明朝" pitchFamily="17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0" cap="none" spc="0">
              <a:ln w="18415" cmpd="sng">
                <a:solidFill>
                  <a:sysClr val="windowText" lastClr="000000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ＭＳ 明朝" pitchFamily="17" charset="-128"/>
              <a:ea typeface="ＭＳ 明朝" pitchFamily="17" charset="-128"/>
            </a:rPr>
            <a:t>ランク３位の左・ランク３位の右の違いは、記載順を識別したものです。</a:t>
          </a:r>
          <a:endParaRPr kumimoji="1" lang="en-US" altLang="ja-JP" sz="1400" b="0" cap="none" spc="0">
            <a:ln w="18415" cmpd="sng">
              <a:solidFill>
                <a:sysClr val="windowText" lastClr="000000"/>
              </a:solidFill>
              <a:prstDash val="solid"/>
            </a:ln>
            <a:solidFill>
              <a:sysClr val="windowText" lastClr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ＭＳ 明朝" pitchFamily="17" charset="-128"/>
            <a:ea typeface="ＭＳ 明朝" pitchFamily="17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b="0" cap="none" spc="0">
              <a:ln w="18415" cmpd="sng">
                <a:solidFill>
                  <a:sysClr val="windowText" lastClr="000000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ＭＳ 明朝" pitchFamily="17" charset="-128"/>
              <a:ea typeface="ＭＳ 明朝" pitchFamily="17" charset="-128"/>
            </a:rPr>
            <a:t>よって、（中条　一郎</a:t>
          </a:r>
          <a:r>
            <a:rPr kumimoji="1" lang="ja-JP" altLang="en-US" sz="1400" b="0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ＭＳ 明朝" pitchFamily="17" charset="-128"/>
              <a:ea typeface="ＭＳ 明朝" pitchFamily="17" charset="-128"/>
            </a:rPr>
            <a:t>１</a:t>
          </a:r>
          <a:r>
            <a:rPr kumimoji="1" lang="ja-JP" altLang="en-US" sz="1400" b="0" cap="none" spc="0">
              <a:ln w="18415" cmpd="sng">
                <a:solidFill>
                  <a:sysClr val="windowText" lastClr="000000"/>
                </a:solidFill>
                <a:prstDash val="solid"/>
              </a:ln>
              <a:solidFill>
                <a:sysClr val="windowText" lastClr="000000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ＭＳ 明朝" pitchFamily="17" charset="-128"/>
              <a:ea typeface="ＭＳ 明朝" pitchFamily="17" charset="-128"/>
            </a:rPr>
            <a:t>　新津　一太２）と表記され、３ランクのペアとなります。</a:t>
          </a:r>
          <a:endParaRPr kumimoji="1" lang="en-US" altLang="ja-JP" sz="1400" b="0" cap="none" spc="0">
            <a:ln w="18415" cmpd="sng">
              <a:solidFill>
                <a:sysClr val="windowText" lastClr="000000"/>
              </a:solidFill>
              <a:prstDash val="solid"/>
            </a:ln>
            <a:solidFill>
              <a:sysClr val="windowText" lastClr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ＭＳ 明朝" pitchFamily="17" charset="-128"/>
            <a:ea typeface="ＭＳ 明朝" pitchFamily="17" charset="-128"/>
          </a:endParaRPr>
        </a:p>
      </xdr:txBody>
    </xdr:sp>
    <xdr:clientData/>
  </xdr:oneCellAnchor>
  <xdr:oneCellAnchor>
    <xdr:from>
      <xdr:col>7</xdr:col>
      <xdr:colOff>144780</xdr:colOff>
      <xdr:row>46</xdr:row>
      <xdr:rowOff>0</xdr:rowOff>
    </xdr:from>
    <xdr:ext cx="4526288" cy="785559"/>
    <xdr:sp macro="" textlink="">
      <xdr:nvSpPr>
        <xdr:cNvPr id="4" name="四角形吹き出し 3">
          <a:extLst/>
        </xdr:cNvPr>
        <xdr:cNvSpPr/>
      </xdr:nvSpPr>
      <xdr:spPr>
        <a:xfrm rot="10800000" flipV="1">
          <a:off x="6238875" y="12058650"/>
          <a:ext cx="4457700" cy="785559"/>
        </a:xfrm>
        <a:prstGeom prst="wedgeRectCallout">
          <a:avLst>
            <a:gd name="adj1" fmla="val 60202"/>
            <a:gd name="adj2" fmla="val -14398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vert="horz" wrap="square" rtlCol="0" anchor="ctr" anchorCtr="0">
          <a:noAutofit/>
        </a:bodyPr>
        <a:lstStyle/>
        <a:p>
          <a:pPr algn="l">
            <a:lnSpc>
              <a:spcPts val="1500"/>
            </a:lnSpc>
          </a:pPr>
          <a:r>
            <a:rPr kumimoji="1" lang="en-US" altLang="ja-JP" sz="1200" b="1">
              <a:latin typeface="HG丸ｺﾞｼｯｸM-PRO" pitchFamily="50" charset="-128"/>
              <a:ea typeface="HG丸ｺﾞｼｯｸM-PRO" pitchFamily="50" charset="-128"/>
            </a:rPr>
            <a:t>※</a:t>
          </a:r>
          <a:r>
            <a:rPr kumimoji="1" lang="ja-JP" altLang="en-US" sz="1200" b="1">
              <a:latin typeface="HG丸ｺﾞｼｯｸM-PRO" pitchFamily="50" charset="-128"/>
              <a:ea typeface="HG丸ｺﾞｼｯｸM-PRO" pitchFamily="50" charset="-128"/>
            </a:rPr>
            <a:t>この番号がシングルスのランクになります。</a:t>
          </a:r>
          <a:endParaRPr kumimoji="1" lang="en-US" altLang="ja-JP" sz="1200" b="1">
            <a:latin typeface="HG丸ｺﾞｼｯｸM-PRO" pitchFamily="50" charset="-128"/>
            <a:ea typeface="HG丸ｺﾞｼｯｸM-PRO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latin typeface="HG丸ｺﾞｼｯｸM-PRO" pitchFamily="50" charset="-128"/>
              <a:ea typeface="HG丸ｺﾞｼｯｸM-PRO" pitchFamily="50" charset="-128"/>
            </a:rPr>
            <a:t>よって、（阿賀野　翔太１）は、５ランクの選手となります。</a:t>
          </a:r>
          <a:endParaRPr kumimoji="1" lang="en-US" altLang="ja-JP" sz="1200" b="1">
            <a:latin typeface="HG丸ｺﾞｼｯｸM-PRO" pitchFamily="50" charset="-128"/>
            <a:ea typeface="HG丸ｺﾞｼｯｸM-PRO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C31" sqref="C31"/>
    </sheetView>
  </sheetViews>
  <sheetFormatPr defaultColWidth="9" defaultRowHeight="13.2"/>
  <cols>
    <col min="1" max="1" width="2.33203125" style="24" customWidth="1"/>
    <col min="2" max="2" width="3.33203125" style="24" bestFit="1" customWidth="1"/>
    <col min="3" max="3" width="14" style="24" customWidth="1"/>
    <col min="4" max="7" width="13.6640625" style="24" customWidth="1"/>
    <col min="8" max="16384" width="9" style="24"/>
  </cols>
  <sheetData>
    <row r="2" spans="2:9" ht="16.2">
      <c r="B2" s="94" t="s">
        <v>0</v>
      </c>
    </row>
    <row r="4" spans="2:9" ht="19.2">
      <c r="B4" s="5" t="s">
        <v>80</v>
      </c>
      <c r="C4" s="5" t="s">
        <v>103</v>
      </c>
      <c r="D4" s="5"/>
      <c r="E4" s="5"/>
      <c r="F4" s="5"/>
      <c r="G4" s="5"/>
      <c r="H4" s="5"/>
      <c r="I4" s="5"/>
    </row>
    <row r="5" spans="2:9" ht="20.25" customHeight="1">
      <c r="B5" s="5"/>
      <c r="C5" s="134" t="s">
        <v>266</v>
      </c>
      <c r="D5" s="5"/>
      <c r="E5" s="5"/>
      <c r="F5" s="5"/>
      <c r="G5" s="5"/>
      <c r="H5" s="5"/>
      <c r="I5" s="5"/>
    </row>
    <row r="6" spans="2:9" ht="14.4">
      <c r="B6" s="5" t="s">
        <v>81</v>
      </c>
      <c r="C6" s="5" t="s">
        <v>83</v>
      </c>
      <c r="D6" s="5"/>
      <c r="E6" s="5"/>
      <c r="F6" s="5"/>
      <c r="G6" s="5"/>
      <c r="H6" s="5"/>
      <c r="I6" s="5"/>
    </row>
    <row r="7" spans="2:9" ht="14.4">
      <c r="B7" s="5"/>
      <c r="C7" s="5" t="s">
        <v>79</v>
      </c>
      <c r="D7" s="5"/>
      <c r="E7" s="5"/>
      <c r="F7" s="5"/>
      <c r="G7" s="5"/>
      <c r="H7" s="5"/>
      <c r="I7" s="5"/>
    </row>
    <row r="8" spans="2:9" ht="14.4">
      <c r="B8" s="5"/>
      <c r="C8" s="5"/>
      <c r="D8" s="5"/>
      <c r="E8" s="5"/>
      <c r="F8" s="5"/>
      <c r="G8" s="5"/>
      <c r="H8" s="5"/>
      <c r="I8" s="5"/>
    </row>
    <row r="9" spans="2:9" ht="14.4">
      <c r="B9" s="5" t="s">
        <v>82</v>
      </c>
      <c r="C9" s="5" t="s">
        <v>248</v>
      </c>
      <c r="D9" s="5"/>
      <c r="E9" s="5"/>
      <c r="F9" s="5"/>
      <c r="G9" s="5"/>
      <c r="H9" s="5"/>
      <c r="I9" s="5"/>
    </row>
    <row r="10" spans="2:9" ht="14.4">
      <c r="B10" s="5"/>
      <c r="C10" s="5" t="s">
        <v>262</v>
      </c>
      <c r="D10" s="5"/>
      <c r="E10" s="5"/>
      <c r="F10" s="5"/>
      <c r="G10" s="5"/>
      <c r="H10" s="5"/>
      <c r="I10" s="5"/>
    </row>
    <row r="11" spans="2:9" ht="14.4">
      <c r="B11" s="5"/>
      <c r="C11" s="5" t="s">
        <v>249</v>
      </c>
      <c r="D11" s="5"/>
      <c r="E11" s="5"/>
      <c r="F11" s="5"/>
      <c r="G11" s="5"/>
      <c r="H11" s="5"/>
      <c r="I11" s="5"/>
    </row>
    <row r="12" spans="2:9" ht="14.4">
      <c r="B12" s="5"/>
      <c r="C12" s="5"/>
      <c r="D12" s="5"/>
      <c r="E12" s="5"/>
      <c r="F12" s="5"/>
      <c r="G12" s="5"/>
      <c r="H12" s="5"/>
      <c r="I12" s="5"/>
    </row>
    <row r="13" spans="2:9" ht="14.4">
      <c r="B13" s="5" t="s">
        <v>84</v>
      </c>
      <c r="C13" s="95" t="s">
        <v>167</v>
      </c>
      <c r="D13" s="5"/>
      <c r="E13" s="5"/>
      <c r="F13" s="5"/>
      <c r="G13" s="5"/>
      <c r="H13" s="5"/>
      <c r="I13" s="5"/>
    </row>
    <row r="14" spans="2:9" ht="14.4">
      <c r="B14" s="5"/>
      <c r="C14" s="5" t="s">
        <v>128</v>
      </c>
      <c r="D14" s="5"/>
      <c r="E14" s="5"/>
      <c r="F14" s="5"/>
      <c r="G14" s="5"/>
      <c r="H14" s="5"/>
      <c r="I14" s="5"/>
    </row>
    <row r="15" spans="2:9" ht="14.4">
      <c r="B15" s="5"/>
      <c r="C15" s="5"/>
      <c r="D15" s="5"/>
      <c r="E15" s="5"/>
      <c r="F15" s="5"/>
      <c r="G15" s="5"/>
      <c r="H15" s="5"/>
      <c r="I15" s="5"/>
    </row>
    <row r="16" spans="2:9" ht="14.4">
      <c r="B16" s="5" t="s">
        <v>85</v>
      </c>
      <c r="C16" s="5" t="s">
        <v>129</v>
      </c>
      <c r="D16" s="5"/>
      <c r="E16" s="5"/>
      <c r="F16" s="5"/>
      <c r="G16" s="5"/>
      <c r="H16" s="5"/>
      <c r="I16" s="5"/>
    </row>
    <row r="17" spans="2:9" ht="14.4">
      <c r="B17" s="5"/>
      <c r="C17" s="5" t="s">
        <v>10</v>
      </c>
      <c r="D17" s="5"/>
      <c r="E17" s="5"/>
      <c r="F17" s="5"/>
      <c r="G17" s="5"/>
      <c r="H17" s="5"/>
      <c r="I17" s="5"/>
    </row>
    <row r="18" spans="2:9" ht="14.4">
      <c r="B18" s="5"/>
      <c r="C18" s="5"/>
      <c r="D18" s="5"/>
      <c r="E18" s="5"/>
      <c r="F18" s="5"/>
      <c r="G18" s="5"/>
      <c r="H18" s="5"/>
      <c r="I18" s="5"/>
    </row>
    <row r="19" spans="2:9" ht="14.4">
      <c r="B19" s="5" t="s">
        <v>86</v>
      </c>
      <c r="C19" s="5" t="s">
        <v>117</v>
      </c>
      <c r="D19" s="5"/>
      <c r="E19" s="5"/>
      <c r="F19" s="5"/>
      <c r="G19" s="5"/>
      <c r="H19" s="5"/>
      <c r="I19" s="5"/>
    </row>
    <row r="20" spans="2:9" ht="14.4">
      <c r="B20" s="5"/>
      <c r="C20" s="5" t="s">
        <v>118</v>
      </c>
      <c r="D20" s="5"/>
      <c r="E20" s="5"/>
      <c r="F20" s="5"/>
      <c r="G20" s="5"/>
      <c r="H20" s="5"/>
      <c r="I20" s="5"/>
    </row>
    <row r="21" spans="2:9" ht="23.25" customHeight="1" thickBot="1">
      <c r="B21" s="5"/>
      <c r="C21" s="96" t="s">
        <v>119</v>
      </c>
      <c r="D21" s="90"/>
      <c r="E21" s="90"/>
      <c r="F21" s="90"/>
      <c r="G21" s="90"/>
      <c r="H21" s="5"/>
      <c r="I21" s="5"/>
    </row>
    <row r="22" spans="2:9" ht="21" customHeight="1" thickTop="1">
      <c r="B22" s="5"/>
      <c r="C22" s="97" t="s">
        <v>120</v>
      </c>
      <c r="D22" s="91"/>
      <c r="E22" s="91"/>
      <c r="F22" s="91"/>
      <c r="G22" s="91"/>
      <c r="H22" s="5"/>
      <c r="I22" s="5"/>
    </row>
    <row r="23" spans="2:9" ht="14.4">
      <c r="B23" s="5"/>
      <c r="C23" s="5"/>
      <c r="D23" s="5"/>
      <c r="E23" s="5"/>
      <c r="F23" s="5"/>
      <c r="G23" s="5"/>
      <c r="H23" s="5"/>
      <c r="I23" s="5"/>
    </row>
    <row r="24" spans="2:9" ht="14.4">
      <c r="B24" s="5" t="s">
        <v>116</v>
      </c>
      <c r="C24" s="5" t="s">
        <v>121</v>
      </c>
      <c r="D24" s="5"/>
      <c r="E24" s="5"/>
      <c r="F24" s="5"/>
      <c r="G24" s="5"/>
      <c r="H24" s="5"/>
      <c r="I24" s="5"/>
    </row>
    <row r="25" spans="2:9" ht="14.4">
      <c r="B25" s="5"/>
      <c r="C25" s="5" t="s">
        <v>127</v>
      </c>
      <c r="D25" s="5"/>
      <c r="E25" s="5"/>
      <c r="F25" s="5"/>
      <c r="G25" s="5"/>
      <c r="H25" s="5"/>
      <c r="I25" s="5"/>
    </row>
    <row r="26" spans="2:9" ht="17.25" customHeight="1">
      <c r="B26" s="5"/>
      <c r="C26" s="6" t="s">
        <v>122</v>
      </c>
      <c r="D26" s="92"/>
      <c r="E26" s="92"/>
      <c r="F26" s="92"/>
      <c r="G26" s="92"/>
      <c r="H26" s="98" t="s">
        <v>124</v>
      </c>
      <c r="I26" s="98" t="s">
        <v>125</v>
      </c>
    </row>
    <row r="27" spans="2:9" ht="17.25" customHeight="1">
      <c r="B27" s="5"/>
      <c r="C27" s="6" t="s">
        <v>123</v>
      </c>
      <c r="D27" s="92"/>
      <c r="E27" s="92"/>
      <c r="F27" s="92"/>
      <c r="G27" s="92"/>
      <c r="H27" s="98"/>
      <c r="I27" s="98" t="s">
        <v>126</v>
      </c>
    </row>
    <row r="28" spans="2:9" ht="14.4">
      <c r="B28" s="5"/>
      <c r="C28" s="5"/>
      <c r="D28" s="5" t="s">
        <v>172</v>
      </c>
      <c r="E28" s="5"/>
      <c r="F28" s="5"/>
      <c r="G28" s="5"/>
      <c r="H28" s="5"/>
      <c r="I28" s="5"/>
    </row>
    <row r="29" spans="2:9" ht="14.4">
      <c r="B29" s="5"/>
      <c r="C29" s="5" t="s">
        <v>111</v>
      </c>
      <c r="D29" s="5"/>
      <c r="E29" s="5"/>
      <c r="F29" s="5"/>
      <c r="G29" s="5"/>
      <c r="H29" s="5"/>
      <c r="I29" s="5"/>
    </row>
    <row r="30" spans="2:9" ht="14.4">
      <c r="B30" s="5"/>
      <c r="C30" s="123" t="s">
        <v>281</v>
      </c>
      <c r="D30" s="15"/>
      <c r="E30" s="15"/>
      <c r="F30" s="15"/>
      <c r="G30" s="15"/>
      <c r="H30" s="15"/>
      <c r="I30" s="5"/>
    </row>
    <row r="31" spans="2:9" ht="14.4">
      <c r="B31" s="5"/>
      <c r="C31" s="125"/>
      <c r="D31" s="15"/>
      <c r="E31" s="15"/>
      <c r="F31" s="15"/>
      <c r="G31" s="15"/>
      <c r="H31" s="15"/>
      <c r="I31" s="5"/>
    </row>
    <row r="32" spans="2:9" ht="14.4">
      <c r="B32" s="5"/>
      <c r="C32" s="123"/>
      <c r="D32" s="15"/>
      <c r="E32" s="15"/>
      <c r="F32" s="15"/>
      <c r="G32" s="15"/>
      <c r="H32" s="15"/>
      <c r="I32" s="5"/>
    </row>
    <row r="33" spans="1:14" ht="14.4">
      <c r="B33" s="5"/>
      <c r="C33" s="124"/>
      <c r="D33" s="5"/>
      <c r="E33" s="5"/>
      <c r="F33" s="5"/>
      <c r="G33" s="5"/>
      <c r="H33" s="5"/>
      <c r="I33" s="5"/>
    </row>
    <row r="34" spans="1:14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</row>
    <row r="35" spans="1:14" ht="14.4">
      <c r="A35" s="100"/>
      <c r="B35" s="100"/>
      <c r="C35" s="21"/>
      <c r="D35" s="100"/>
      <c r="E35" s="100"/>
      <c r="F35" s="100"/>
      <c r="G35" s="100"/>
      <c r="H35" s="100"/>
      <c r="I35" s="100"/>
      <c r="J35" s="100"/>
      <c r="K35" s="100"/>
    </row>
  </sheetData>
  <phoneticPr fontId="2"/>
  <dataValidations count="1">
    <dataValidation type="list" allowBlank="1" showInputMessage="1" showErrorMessage="1" sqref="D27:G27">
      <formula1>$I$26:$I$27</formula1>
    </dataValidation>
  </dataValidations>
  <pageMargins left="0.39370078740157483" right="0.39370078740157483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3"/>
  <sheetViews>
    <sheetView workbookViewId="0">
      <selection activeCell="H4" sqref="H4"/>
    </sheetView>
  </sheetViews>
  <sheetFormatPr defaultColWidth="9" defaultRowHeight="13.2"/>
  <cols>
    <col min="1" max="1" width="6.21875" style="49" customWidth="1"/>
    <col min="2" max="3" width="13.6640625" style="24" customWidth="1"/>
    <col min="4" max="4" width="5.21875" style="24" bestFit="1" customWidth="1"/>
    <col min="5" max="9" width="13.6640625" style="24" customWidth="1"/>
    <col min="10" max="10" width="5.21875" style="24" bestFit="1" customWidth="1"/>
    <col min="11" max="13" width="13.6640625" style="24" customWidth="1"/>
    <col min="14" max="14" width="31.109375" style="24" hidden="1" customWidth="1"/>
    <col min="15" max="15" width="18.6640625" style="24" hidden="1" customWidth="1"/>
    <col min="16" max="16" width="5.44140625" style="24" hidden="1" customWidth="1"/>
    <col min="17" max="17" width="13.109375" style="24" hidden="1" customWidth="1"/>
    <col min="18" max="18" width="11" style="24" hidden="1" customWidth="1"/>
    <col min="19" max="19" width="10.6640625" style="24" customWidth="1"/>
    <col min="20" max="16384" width="9" style="24"/>
  </cols>
  <sheetData>
    <row r="1" spans="2:18" ht="18.75" customHeight="1">
      <c r="B1" s="130" t="s">
        <v>267</v>
      </c>
      <c r="C1" s="93"/>
      <c r="E1" s="130" t="s">
        <v>263</v>
      </c>
      <c r="G1" s="93"/>
      <c r="H1" s="132" t="s">
        <v>265</v>
      </c>
      <c r="I1" s="131">
        <v>1</v>
      </c>
      <c r="J1" s="24" t="s">
        <v>41</v>
      </c>
      <c r="K1"/>
      <c r="L1" s="136" t="s">
        <v>268</v>
      </c>
      <c r="M1" s="144" t="s">
        <v>114</v>
      </c>
      <c r="N1" s="24" t="s">
        <v>31</v>
      </c>
      <c r="O1" s="24" t="s">
        <v>60</v>
      </c>
      <c r="P1" s="50">
        <v>101</v>
      </c>
      <c r="Q1" s="24" t="s">
        <v>149</v>
      </c>
      <c r="R1" s="24" t="s">
        <v>213</v>
      </c>
    </row>
    <row r="2" spans="2:18">
      <c r="H2" s="133" t="s">
        <v>264</v>
      </c>
      <c r="I2" s="131">
        <v>2</v>
      </c>
      <c r="J2" s="24" t="s">
        <v>42</v>
      </c>
      <c r="K2"/>
      <c r="L2" s="136" t="s">
        <v>269</v>
      </c>
      <c r="M2" s="145"/>
      <c r="N2" s="24" t="s">
        <v>32</v>
      </c>
      <c r="O2" s="51" t="s">
        <v>61</v>
      </c>
      <c r="P2" s="50">
        <v>201</v>
      </c>
      <c r="Q2" s="24" t="s">
        <v>150</v>
      </c>
      <c r="R2" s="24" t="s">
        <v>214</v>
      </c>
    </row>
    <row r="3" spans="2:18" ht="21">
      <c r="B3" s="52" t="s">
        <v>16</v>
      </c>
      <c r="C3" s="52"/>
      <c r="D3" s="52"/>
      <c r="E3" s="53" t="s">
        <v>92</v>
      </c>
      <c r="F3" s="77" t="s">
        <v>280</v>
      </c>
      <c r="G3" s="54" t="s">
        <v>78</v>
      </c>
      <c r="H3" s="49"/>
      <c r="I3" s="131">
        <v>3</v>
      </c>
      <c r="J3" s="24" t="s">
        <v>43</v>
      </c>
      <c r="K3"/>
      <c r="L3" s="136" t="s">
        <v>270</v>
      </c>
      <c r="M3" s="145"/>
      <c r="N3" s="24" t="s">
        <v>33</v>
      </c>
      <c r="O3" s="51" t="s">
        <v>62</v>
      </c>
      <c r="P3" s="50">
        <v>301</v>
      </c>
      <c r="Q3" s="24" t="s">
        <v>151</v>
      </c>
      <c r="R3" s="24" t="s">
        <v>215</v>
      </c>
    </row>
    <row r="4" spans="2:18" ht="25.5" customHeight="1">
      <c r="B4" s="155" t="s">
        <v>1</v>
      </c>
      <c r="C4" s="156"/>
      <c r="D4" s="157"/>
      <c r="E4" s="153" t="str">
        <f>IF(G4="","",VLOOKUP(G4,I1:R19,2))</f>
        <v/>
      </c>
      <c r="F4" s="154"/>
      <c r="G4" s="1"/>
      <c r="H4" s="55"/>
      <c r="I4" s="131">
        <v>4</v>
      </c>
      <c r="J4" s="24" t="s">
        <v>44</v>
      </c>
      <c r="K4"/>
      <c r="L4" s="136" t="s">
        <v>271</v>
      </c>
      <c r="M4" s="145"/>
      <c r="N4" s="24" t="s">
        <v>34</v>
      </c>
      <c r="O4" s="51" t="s">
        <v>63</v>
      </c>
      <c r="P4" s="50">
        <v>401</v>
      </c>
      <c r="Q4" s="24" t="s">
        <v>152</v>
      </c>
      <c r="R4" s="24" t="s">
        <v>216</v>
      </c>
    </row>
    <row r="5" spans="2:18" ht="25.5" customHeight="1">
      <c r="B5" s="155" t="s">
        <v>18</v>
      </c>
      <c r="C5" s="156"/>
      <c r="D5" s="157"/>
      <c r="E5" s="147" t="str">
        <f>IF(G4="","",VLOOKUP(G4,I1:R19,4))</f>
        <v/>
      </c>
      <c r="F5" s="147"/>
      <c r="G5" s="89"/>
      <c r="I5" s="131">
        <v>5</v>
      </c>
      <c r="J5" s="24" t="s">
        <v>45</v>
      </c>
      <c r="K5"/>
      <c r="L5" s="136" t="s">
        <v>272</v>
      </c>
      <c r="M5" s="145"/>
      <c r="N5" s="24" t="s">
        <v>24</v>
      </c>
      <c r="O5" s="51" t="s">
        <v>64</v>
      </c>
      <c r="P5" s="50">
        <v>501</v>
      </c>
      <c r="Q5" s="24" t="s">
        <v>153</v>
      </c>
      <c r="R5" s="24" t="s">
        <v>217</v>
      </c>
    </row>
    <row r="6" spans="2:18" ht="25.5" customHeight="1" thickBot="1">
      <c r="B6" s="155" t="s">
        <v>2</v>
      </c>
      <c r="C6" s="156"/>
      <c r="D6" s="157"/>
      <c r="E6" s="147" t="str">
        <f>IF(G4="","",VLOOKUP(G4,I1:R19,6))</f>
        <v/>
      </c>
      <c r="F6" s="147"/>
      <c r="G6" s="147"/>
      <c r="H6" s="56"/>
      <c r="I6" s="131">
        <v>6</v>
      </c>
      <c r="J6" s="24" t="s">
        <v>46</v>
      </c>
      <c r="K6"/>
      <c r="L6" s="136" t="s">
        <v>273</v>
      </c>
      <c r="M6" s="146"/>
      <c r="N6" s="24" t="s">
        <v>25</v>
      </c>
      <c r="O6" s="51" t="s">
        <v>65</v>
      </c>
      <c r="P6" s="50">
        <v>601</v>
      </c>
      <c r="Q6" s="24" t="s">
        <v>154</v>
      </c>
      <c r="R6" s="24" t="s">
        <v>218</v>
      </c>
    </row>
    <row r="7" spans="2:18" ht="25.5" customHeight="1" thickBot="1">
      <c r="B7" s="155" t="s">
        <v>17</v>
      </c>
      <c r="C7" s="156"/>
      <c r="D7" s="157"/>
      <c r="E7" s="147" t="str">
        <f>IF(G4="","",VLOOKUP(G4,I1:R19,7))</f>
        <v/>
      </c>
      <c r="F7" s="147"/>
      <c r="G7" s="147"/>
      <c r="H7" s="56"/>
      <c r="I7" s="131">
        <v>7</v>
      </c>
      <c r="J7" s="24" t="s">
        <v>47</v>
      </c>
      <c r="K7"/>
      <c r="L7" s="136" t="s">
        <v>274</v>
      </c>
      <c r="M7" s="57" t="s">
        <v>115</v>
      </c>
      <c r="N7" s="24" t="s">
        <v>26</v>
      </c>
      <c r="O7" s="51" t="s">
        <v>66</v>
      </c>
      <c r="P7" s="50">
        <v>701</v>
      </c>
      <c r="Q7" s="24" t="s">
        <v>155</v>
      </c>
      <c r="R7" s="24" t="s">
        <v>219</v>
      </c>
    </row>
    <row r="8" spans="2:18" ht="12" customHeight="1">
      <c r="B8" s="158" t="s">
        <v>191</v>
      </c>
      <c r="C8" s="159"/>
      <c r="D8" s="160"/>
      <c r="E8" s="58" t="s">
        <v>19</v>
      </c>
      <c r="F8" s="151"/>
      <c r="G8" s="58" t="s">
        <v>20</v>
      </c>
      <c r="H8" s="151"/>
      <c r="I8" s="131">
        <v>8</v>
      </c>
      <c r="J8" s="24" t="s">
        <v>48</v>
      </c>
      <c r="K8"/>
      <c r="L8" s="136" t="s">
        <v>275</v>
      </c>
      <c r="M8" s="148" t="s">
        <v>170</v>
      </c>
      <c r="N8" s="24" t="s">
        <v>27</v>
      </c>
      <c r="O8" s="51" t="s">
        <v>67</v>
      </c>
      <c r="P8" s="50">
        <v>801</v>
      </c>
      <c r="Q8" s="24" t="s">
        <v>156</v>
      </c>
      <c r="R8" s="24" t="s">
        <v>220</v>
      </c>
    </row>
    <row r="9" spans="2:18" ht="25.5" customHeight="1">
      <c r="B9" s="161"/>
      <c r="C9" s="162"/>
      <c r="D9" s="163"/>
      <c r="E9" s="4"/>
      <c r="F9" s="152"/>
      <c r="G9" s="4"/>
      <c r="H9" s="152"/>
      <c r="I9" s="131">
        <v>9</v>
      </c>
      <c r="J9" s="24" t="s">
        <v>49</v>
      </c>
      <c r="K9"/>
      <c r="L9" s="136" t="s">
        <v>276</v>
      </c>
      <c r="M9" s="149"/>
      <c r="N9" s="24" t="s">
        <v>28</v>
      </c>
      <c r="O9" s="51" t="s">
        <v>68</v>
      </c>
      <c r="P9" s="50">
        <v>901</v>
      </c>
      <c r="Q9" s="24" t="s">
        <v>157</v>
      </c>
      <c r="R9" s="24" t="s">
        <v>221</v>
      </c>
    </row>
    <row r="10" spans="2:18" ht="12" customHeight="1">
      <c r="B10" s="138" t="s">
        <v>22</v>
      </c>
      <c r="C10" s="139"/>
      <c r="D10" s="140"/>
      <c r="E10" s="58" t="s">
        <v>3</v>
      </c>
      <c r="F10" s="151"/>
      <c r="G10" s="59" t="s">
        <v>4</v>
      </c>
      <c r="H10" s="151"/>
      <c r="I10" s="131">
        <v>10</v>
      </c>
      <c r="J10" s="24" t="s">
        <v>50</v>
      </c>
      <c r="K10"/>
      <c r="L10" s="136" t="s">
        <v>250</v>
      </c>
      <c r="M10" s="149"/>
      <c r="N10" s="24" t="s">
        <v>29</v>
      </c>
      <c r="O10" s="51" t="s">
        <v>69</v>
      </c>
      <c r="P10" s="50">
        <v>1001</v>
      </c>
      <c r="Q10" s="24" t="s">
        <v>158</v>
      </c>
      <c r="R10" s="24" t="s">
        <v>222</v>
      </c>
    </row>
    <row r="11" spans="2:18" ht="25.5" customHeight="1">
      <c r="B11" s="141"/>
      <c r="C11" s="142"/>
      <c r="D11" s="143"/>
      <c r="E11" s="3"/>
      <c r="F11" s="152"/>
      <c r="G11" s="3"/>
      <c r="H11" s="152"/>
      <c r="I11" s="131">
        <v>11</v>
      </c>
      <c r="J11" s="24" t="s">
        <v>51</v>
      </c>
      <c r="K11"/>
      <c r="L11" s="136" t="s">
        <v>277</v>
      </c>
      <c r="M11" s="149"/>
      <c r="N11" s="24" t="s">
        <v>30</v>
      </c>
      <c r="O11" s="51" t="s">
        <v>70</v>
      </c>
      <c r="P11" s="50">
        <v>1101</v>
      </c>
      <c r="Q11" s="24" t="s">
        <v>159</v>
      </c>
      <c r="R11" s="24" t="s">
        <v>223</v>
      </c>
    </row>
    <row r="12" spans="2:18" ht="12" customHeight="1">
      <c r="B12" s="138" t="s">
        <v>23</v>
      </c>
      <c r="C12" s="139"/>
      <c r="D12" s="140"/>
      <c r="E12" s="58" t="s">
        <v>3</v>
      </c>
      <c r="F12" s="60" t="s">
        <v>21</v>
      </c>
      <c r="G12" s="58" t="s">
        <v>4</v>
      </c>
      <c r="H12" s="60" t="s">
        <v>21</v>
      </c>
      <c r="I12" s="131">
        <v>12</v>
      </c>
      <c r="J12" s="24" t="s">
        <v>52</v>
      </c>
      <c r="K12"/>
      <c r="L12" s="136" t="s">
        <v>259</v>
      </c>
      <c r="M12" s="149"/>
      <c r="N12" s="24" t="s">
        <v>40</v>
      </c>
      <c r="O12" s="51" t="s">
        <v>71</v>
      </c>
      <c r="P12" s="50">
        <v>1201</v>
      </c>
      <c r="Q12" s="24" t="s">
        <v>160</v>
      </c>
      <c r="R12" s="24" t="s">
        <v>224</v>
      </c>
    </row>
    <row r="13" spans="2:18" ht="25.5" customHeight="1">
      <c r="B13" s="141"/>
      <c r="C13" s="142"/>
      <c r="D13" s="143"/>
      <c r="E13" s="3"/>
      <c r="F13" s="2"/>
      <c r="G13" s="3"/>
      <c r="H13" s="2"/>
      <c r="I13" s="131">
        <v>13</v>
      </c>
      <c r="J13" s="24" t="s">
        <v>53</v>
      </c>
      <c r="K13"/>
      <c r="L13" s="136" t="s">
        <v>278</v>
      </c>
      <c r="M13" s="149"/>
      <c r="N13" s="24" t="s">
        <v>35</v>
      </c>
      <c r="O13" s="51" t="s">
        <v>11</v>
      </c>
      <c r="P13" s="50">
        <v>1301</v>
      </c>
      <c r="Q13" s="24" t="s">
        <v>161</v>
      </c>
      <c r="R13" s="24" t="s">
        <v>225</v>
      </c>
    </row>
    <row r="14" spans="2:18" ht="12" customHeight="1">
      <c r="B14" s="138" t="s">
        <v>9</v>
      </c>
      <c r="C14" s="139"/>
      <c r="D14" s="140"/>
      <c r="E14" s="58" t="s">
        <v>3</v>
      </c>
      <c r="F14" s="60" t="s">
        <v>21</v>
      </c>
      <c r="G14" s="58" t="s">
        <v>4</v>
      </c>
      <c r="H14" s="60" t="s">
        <v>21</v>
      </c>
      <c r="I14" s="131">
        <v>14</v>
      </c>
      <c r="J14" s="24" t="s">
        <v>54</v>
      </c>
      <c r="K14"/>
      <c r="L14" s="136" t="s">
        <v>279</v>
      </c>
      <c r="M14" s="149"/>
      <c r="N14" s="24" t="s">
        <v>36</v>
      </c>
      <c r="O14" s="51" t="s">
        <v>72</v>
      </c>
      <c r="P14" s="50">
        <v>1401</v>
      </c>
      <c r="Q14" s="24" t="s">
        <v>162</v>
      </c>
      <c r="R14" s="24" t="s">
        <v>226</v>
      </c>
    </row>
    <row r="15" spans="2:18" ht="25.5" customHeight="1" thickBot="1">
      <c r="B15" s="141"/>
      <c r="C15" s="142"/>
      <c r="D15" s="143"/>
      <c r="E15" s="111"/>
      <c r="F15" s="112"/>
      <c r="G15" s="111"/>
      <c r="H15" s="112"/>
      <c r="I15" s="131">
        <v>15</v>
      </c>
      <c r="J15" s="24" t="s">
        <v>55</v>
      </c>
      <c r="K15"/>
      <c r="L15" s="136" t="s">
        <v>258</v>
      </c>
      <c r="M15" s="150"/>
      <c r="N15" s="24" t="s">
        <v>37</v>
      </c>
      <c r="O15" s="51" t="s">
        <v>73</v>
      </c>
      <c r="P15" s="50">
        <v>1501</v>
      </c>
      <c r="Q15" s="24" t="s">
        <v>163</v>
      </c>
      <c r="R15" s="24" t="s">
        <v>227</v>
      </c>
    </row>
    <row r="16" spans="2:18" ht="12" customHeight="1">
      <c r="C16" s="127"/>
      <c r="D16" s="127"/>
      <c r="E16" s="127"/>
      <c r="F16" s="127"/>
      <c r="G16" s="127"/>
      <c r="H16" s="127"/>
      <c r="I16" s="131">
        <v>16</v>
      </c>
      <c r="J16" s="24" t="s">
        <v>56</v>
      </c>
      <c r="K16"/>
      <c r="L16" s="136" t="s">
        <v>260</v>
      </c>
      <c r="N16" s="24" t="s">
        <v>38</v>
      </c>
      <c r="O16" s="51" t="s">
        <v>74</v>
      </c>
      <c r="P16" s="50">
        <v>1601</v>
      </c>
      <c r="Q16" s="24" t="s">
        <v>164</v>
      </c>
      <c r="R16" s="24" t="s">
        <v>228</v>
      </c>
    </row>
    <row r="17" spans="1:18" ht="20.100000000000001" customHeight="1">
      <c r="B17" s="128" t="s">
        <v>169</v>
      </c>
      <c r="C17" s="127"/>
      <c r="D17" s="127"/>
      <c r="E17" s="127"/>
      <c r="F17" s="127"/>
      <c r="G17" s="127"/>
      <c r="H17" s="127"/>
      <c r="I17" s="131">
        <v>17</v>
      </c>
      <c r="J17" s="24" t="s">
        <v>57</v>
      </c>
      <c r="K17"/>
      <c r="L17" s="136" t="s">
        <v>251</v>
      </c>
      <c r="N17" s="24" t="s">
        <v>39</v>
      </c>
      <c r="O17" s="51" t="s">
        <v>75</v>
      </c>
      <c r="P17" s="50">
        <v>1701</v>
      </c>
      <c r="Q17" s="24" t="s">
        <v>165</v>
      </c>
      <c r="R17" s="24" t="s">
        <v>229</v>
      </c>
    </row>
    <row r="18" spans="1:18" ht="20.100000000000001" customHeight="1">
      <c r="A18" s="61"/>
      <c r="B18" s="126" t="s">
        <v>247</v>
      </c>
      <c r="C18" s="126"/>
      <c r="D18" s="126"/>
      <c r="E18" s="126"/>
      <c r="F18" s="126"/>
      <c r="G18" s="126"/>
      <c r="H18" s="126"/>
      <c r="I18" s="131">
        <v>18</v>
      </c>
      <c r="J18" s="137" t="s">
        <v>252</v>
      </c>
      <c r="K18" s="137"/>
      <c r="L18" s="136" t="s">
        <v>253</v>
      </c>
      <c r="N18" s="24" t="s">
        <v>58</v>
      </c>
      <c r="O18" s="24" t="s">
        <v>59</v>
      </c>
      <c r="P18" s="50">
        <v>1801</v>
      </c>
      <c r="Q18" s="24" t="s">
        <v>166</v>
      </c>
      <c r="R18" s="24" t="s">
        <v>230</v>
      </c>
    </row>
    <row r="19" spans="1:18" ht="20.100000000000001" customHeight="1">
      <c r="A19" s="61"/>
      <c r="B19" s="126" t="s">
        <v>246</v>
      </c>
      <c r="C19" s="126"/>
      <c r="D19" s="126"/>
      <c r="E19" s="126"/>
      <c r="F19" s="126"/>
      <c r="G19" s="126"/>
      <c r="H19" s="126"/>
      <c r="I19" s="131"/>
      <c r="K19" s="135"/>
      <c r="N19" s="24" t="s">
        <v>254</v>
      </c>
      <c r="O19" s="24" t="s">
        <v>255</v>
      </c>
      <c r="P19" s="50">
        <v>1901</v>
      </c>
      <c r="Q19" s="24" t="s">
        <v>256</v>
      </c>
      <c r="R19" s="24" t="s">
        <v>257</v>
      </c>
    </row>
    <row r="20" spans="1:18" ht="20.100000000000001" customHeight="1">
      <c r="A20" s="62"/>
      <c r="B20" s="129"/>
      <c r="C20" s="63"/>
      <c r="D20" s="63"/>
      <c r="E20" s="64"/>
      <c r="F20" s="64"/>
      <c r="G20" s="64"/>
    </row>
    <row r="21" spans="1:18" ht="24.9" customHeight="1">
      <c r="A21" s="65"/>
      <c r="B21" s="36" t="s">
        <v>93</v>
      </c>
      <c r="C21" s="36" t="s">
        <v>173</v>
      </c>
      <c r="D21" s="36" t="s">
        <v>142</v>
      </c>
      <c r="E21" s="36" t="s">
        <v>94</v>
      </c>
      <c r="F21" s="36" t="s">
        <v>12</v>
      </c>
      <c r="G21" s="66" t="s">
        <v>13</v>
      </c>
      <c r="H21" s="67" t="s">
        <v>95</v>
      </c>
      <c r="I21" s="36" t="s">
        <v>173</v>
      </c>
      <c r="J21" s="80" t="s">
        <v>142</v>
      </c>
      <c r="K21" s="36" t="s">
        <v>94</v>
      </c>
      <c r="L21" s="36" t="s">
        <v>12</v>
      </c>
      <c r="M21" s="36" t="s">
        <v>13</v>
      </c>
      <c r="O21" s="68" t="s">
        <v>76</v>
      </c>
    </row>
    <row r="22" spans="1:18" ht="24.9" customHeight="1">
      <c r="A22" s="36">
        <v>1</v>
      </c>
      <c r="B22" s="113"/>
      <c r="C22" s="113"/>
      <c r="D22" s="112"/>
      <c r="E22" s="114"/>
      <c r="F22" s="115"/>
      <c r="G22" s="116"/>
      <c r="H22" s="117"/>
      <c r="I22" s="117"/>
      <c r="J22" s="118"/>
      <c r="K22" s="114"/>
      <c r="L22" s="115"/>
      <c r="M22" s="114"/>
      <c r="O22" s="69" t="s">
        <v>77</v>
      </c>
    </row>
    <row r="23" spans="1:18" ht="24.9" customHeight="1">
      <c r="A23" s="36">
        <v>2</v>
      </c>
      <c r="B23" s="113"/>
      <c r="C23" s="113"/>
      <c r="D23" s="112"/>
      <c r="E23" s="114"/>
      <c r="F23" s="115"/>
      <c r="G23" s="116"/>
      <c r="H23" s="117"/>
      <c r="I23" s="117"/>
      <c r="J23" s="118"/>
      <c r="K23" s="114"/>
      <c r="L23" s="115"/>
      <c r="M23" s="114"/>
      <c r="O23" s="69"/>
    </row>
    <row r="24" spans="1:18" ht="24.9" customHeight="1">
      <c r="A24" s="36">
        <v>3</v>
      </c>
      <c r="B24" s="113"/>
      <c r="C24" s="113"/>
      <c r="D24" s="112"/>
      <c r="E24" s="114"/>
      <c r="F24" s="115"/>
      <c r="G24" s="116"/>
      <c r="H24" s="117"/>
      <c r="I24" s="119"/>
      <c r="J24" s="120"/>
      <c r="K24" s="114"/>
      <c r="L24" s="115"/>
      <c r="M24" s="114"/>
      <c r="O24" s="70" t="s">
        <v>136</v>
      </c>
      <c r="P24" s="24" t="s">
        <v>237</v>
      </c>
      <c r="Q24" s="24">
        <v>1</v>
      </c>
    </row>
    <row r="25" spans="1:18" ht="24.9" customHeight="1">
      <c r="A25" s="36">
        <v>4</v>
      </c>
      <c r="B25" s="113"/>
      <c r="C25" s="113"/>
      <c r="D25" s="112"/>
      <c r="E25" s="114"/>
      <c r="F25" s="115"/>
      <c r="G25" s="116"/>
      <c r="H25" s="117"/>
      <c r="I25" s="117"/>
      <c r="J25" s="118"/>
      <c r="K25" s="114"/>
      <c r="L25" s="115"/>
      <c r="M25" s="114"/>
      <c r="O25" s="70" t="s">
        <v>130</v>
      </c>
      <c r="P25" s="24" t="s">
        <v>232</v>
      </c>
      <c r="Q25" s="24">
        <v>2</v>
      </c>
    </row>
    <row r="26" spans="1:18" ht="24.9" customHeight="1">
      <c r="A26" s="36">
        <v>5</v>
      </c>
      <c r="B26" s="113"/>
      <c r="C26" s="113"/>
      <c r="D26" s="112"/>
      <c r="E26" s="114"/>
      <c r="F26" s="115"/>
      <c r="G26" s="116"/>
      <c r="H26" s="117"/>
      <c r="I26" s="117"/>
      <c r="J26" s="118"/>
      <c r="K26" s="114"/>
      <c r="L26" s="115"/>
      <c r="M26" s="114"/>
      <c r="O26" s="70" t="s">
        <v>137</v>
      </c>
      <c r="P26" s="24" t="s">
        <v>233</v>
      </c>
      <c r="Q26" s="24">
        <v>3</v>
      </c>
    </row>
    <row r="27" spans="1:18" ht="24.9" customHeight="1">
      <c r="A27" s="36">
        <v>6</v>
      </c>
      <c r="B27" s="113"/>
      <c r="C27" s="113"/>
      <c r="D27" s="112"/>
      <c r="E27" s="114"/>
      <c r="F27" s="115"/>
      <c r="G27" s="116"/>
      <c r="H27" s="117"/>
      <c r="I27" s="117"/>
      <c r="J27" s="118"/>
      <c r="K27" s="114"/>
      <c r="L27" s="115"/>
      <c r="M27" s="114"/>
      <c r="O27" s="70" t="s">
        <v>131</v>
      </c>
      <c r="P27" s="24" t="s">
        <v>234</v>
      </c>
      <c r="Q27" s="24">
        <v>4</v>
      </c>
    </row>
    <row r="28" spans="1:18" ht="24.9" customHeight="1">
      <c r="A28" s="36">
        <v>7</v>
      </c>
      <c r="B28" s="113"/>
      <c r="C28" s="113"/>
      <c r="D28" s="112"/>
      <c r="E28" s="114"/>
      <c r="F28" s="115"/>
      <c r="G28" s="116"/>
      <c r="H28" s="117"/>
      <c r="I28" s="117"/>
      <c r="J28" s="118"/>
      <c r="K28" s="114"/>
      <c r="L28" s="115"/>
      <c r="M28" s="114"/>
      <c r="O28" s="70" t="s">
        <v>138</v>
      </c>
      <c r="P28" s="24" t="s">
        <v>235</v>
      </c>
      <c r="Q28" s="24">
        <v>5</v>
      </c>
    </row>
    <row r="29" spans="1:18" ht="24.9" customHeight="1">
      <c r="A29" s="36">
        <v>8</v>
      </c>
      <c r="B29" s="113"/>
      <c r="C29" s="113"/>
      <c r="D29" s="112"/>
      <c r="E29" s="114"/>
      <c r="F29" s="115"/>
      <c r="G29" s="116"/>
      <c r="H29" s="117"/>
      <c r="I29" s="117"/>
      <c r="J29" s="118"/>
      <c r="K29" s="114"/>
      <c r="L29" s="115"/>
      <c r="M29" s="114"/>
      <c r="O29" s="70" t="s">
        <v>132</v>
      </c>
      <c r="P29" s="24" t="s">
        <v>236</v>
      </c>
      <c r="Q29" s="24">
        <v>6</v>
      </c>
    </row>
    <row r="30" spans="1:18" ht="24.9" customHeight="1">
      <c r="A30" s="36">
        <v>9</v>
      </c>
      <c r="B30" s="113"/>
      <c r="C30" s="113"/>
      <c r="D30" s="112"/>
      <c r="E30" s="114"/>
      <c r="F30" s="115"/>
      <c r="G30" s="116"/>
      <c r="H30" s="117"/>
      <c r="I30" s="117"/>
      <c r="J30" s="118"/>
      <c r="K30" s="114"/>
      <c r="L30" s="115"/>
      <c r="M30" s="114"/>
      <c r="O30" s="70" t="s">
        <v>139</v>
      </c>
      <c r="Q30" s="24">
        <v>7</v>
      </c>
    </row>
    <row r="31" spans="1:18" ht="24.9" customHeight="1">
      <c r="A31" s="36">
        <v>10</v>
      </c>
      <c r="B31" s="113"/>
      <c r="C31" s="113"/>
      <c r="D31" s="112"/>
      <c r="E31" s="114"/>
      <c r="F31" s="115"/>
      <c r="G31" s="116"/>
      <c r="H31" s="117"/>
      <c r="I31" s="117"/>
      <c r="J31" s="118"/>
      <c r="K31" s="114"/>
      <c r="L31" s="115"/>
      <c r="M31" s="114"/>
      <c r="O31" s="70" t="s">
        <v>133</v>
      </c>
      <c r="Q31" s="24" t="s">
        <v>239</v>
      </c>
    </row>
    <row r="32" spans="1:18" ht="24.9" customHeight="1">
      <c r="A32" s="36">
        <v>11</v>
      </c>
      <c r="B32" s="113"/>
      <c r="C32" s="113"/>
      <c r="D32" s="112"/>
      <c r="E32" s="114"/>
      <c r="F32" s="115"/>
      <c r="G32" s="116"/>
      <c r="H32" s="117"/>
      <c r="I32" s="117"/>
      <c r="J32" s="118"/>
      <c r="K32" s="114"/>
      <c r="L32" s="115"/>
      <c r="M32" s="114"/>
      <c r="O32" s="70" t="s">
        <v>140</v>
      </c>
    </row>
    <row r="33" spans="1:15" ht="24.9" customHeight="1">
      <c r="A33" s="36">
        <v>12</v>
      </c>
      <c r="B33" s="113"/>
      <c r="C33" s="113"/>
      <c r="D33" s="112"/>
      <c r="E33" s="114"/>
      <c r="F33" s="115"/>
      <c r="G33" s="116"/>
      <c r="H33" s="117"/>
      <c r="I33" s="117"/>
      <c r="J33" s="118"/>
      <c r="K33" s="114"/>
      <c r="L33" s="115"/>
      <c r="M33" s="114"/>
      <c r="O33" s="70" t="s">
        <v>134</v>
      </c>
    </row>
    <row r="34" spans="1:15" ht="24.9" customHeight="1">
      <c r="A34" s="36">
        <v>13</v>
      </c>
      <c r="B34" s="113"/>
      <c r="C34" s="113"/>
      <c r="D34" s="112"/>
      <c r="E34" s="114"/>
      <c r="F34" s="115"/>
      <c r="G34" s="121"/>
      <c r="H34" s="122"/>
      <c r="I34" s="117"/>
      <c r="J34" s="118"/>
      <c r="K34" s="114"/>
      <c r="L34" s="115"/>
      <c r="M34" s="114"/>
      <c r="O34" s="79" t="s">
        <v>141</v>
      </c>
    </row>
    <row r="35" spans="1:15" ht="24.9" customHeight="1">
      <c r="A35" s="36">
        <v>14</v>
      </c>
      <c r="B35" s="113"/>
      <c r="C35" s="113"/>
      <c r="D35" s="112"/>
      <c r="E35" s="114"/>
      <c r="F35" s="115"/>
      <c r="G35" s="121"/>
      <c r="H35" s="122"/>
      <c r="I35" s="117"/>
      <c r="J35" s="118"/>
      <c r="K35" s="114"/>
      <c r="L35" s="115"/>
      <c r="M35" s="114"/>
      <c r="O35" s="70" t="s">
        <v>135</v>
      </c>
    </row>
    <row r="36" spans="1:15" ht="24.9" customHeight="1">
      <c r="A36" s="36">
        <v>15</v>
      </c>
      <c r="B36" s="113"/>
      <c r="C36" s="113"/>
      <c r="D36" s="112"/>
      <c r="E36" s="114"/>
      <c r="F36" s="115"/>
      <c r="G36" s="121"/>
      <c r="H36" s="122"/>
      <c r="I36" s="117"/>
      <c r="J36" s="118"/>
      <c r="K36" s="114"/>
      <c r="L36" s="115"/>
      <c r="M36" s="114"/>
    </row>
    <row r="37" spans="1:15" ht="25.5" customHeight="1">
      <c r="H37" s="71"/>
      <c r="I37" s="71"/>
      <c r="J37" s="71"/>
      <c r="K37" s="71"/>
      <c r="L37" s="71"/>
      <c r="M37" s="71"/>
    </row>
    <row r="38" spans="1:15" ht="21.75" customHeight="1">
      <c r="B38" s="72" t="s">
        <v>15</v>
      </c>
      <c r="C38" s="72"/>
      <c r="D38" s="72"/>
    </row>
    <row r="39" spans="1:15" ht="19.2">
      <c r="A39" s="36"/>
      <c r="B39" s="36" t="s">
        <v>14</v>
      </c>
      <c r="C39" s="36" t="s">
        <v>182</v>
      </c>
      <c r="D39" s="36" t="s">
        <v>142</v>
      </c>
      <c r="E39" s="36" t="s">
        <v>94</v>
      </c>
      <c r="F39" s="36" t="s">
        <v>12</v>
      </c>
      <c r="G39" s="36" t="s">
        <v>13</v>
      </c>
      <c r="H39" s="61"/>
      <c r="I39" s="61"/>
      <c r="J39" s="61"/>
      <c r="K39" s="72" t="s">
        <v>97</v>
      </c>
      <c r="M39" s="61"/>
    </row>
    <row r="40" spans="1:15" ht="19.2">
      <c r="A40" s="36">
        <v>1</v>
      </c>
      <c r="B40" s="73" t="s">
        <v>174</v>
      </c>
      <c r="C40" s="73" t="s">
        <v>183</v>
      </c>
      <c r="D40" s="36">
        <v>2</v>
      </c>
      <c r="E40" s="74">
        <v>1</v>
      </c>
      <c r="F40" s="74" t="s">
        <v>137</v>
      </c>
      <c r="G40" s="74" t="s">
        <v>231</v>
      </c>
      <c r="H40" s="75"/>
      <c r="I40" s="75"/>
      <c r="J40" s="75"/>
      <c r="K40" s="76">
        <v>1</v>
      </c>
      <c r="L40" s="72" t="s">
        <v>96</v>
      </c>
      <c r="M40" s="75"/>
    </row>
    <row r="41" spans="1:15" ht="19.2">
      <c r="A41" s="36">
        <v>2</v>
      </c>
      <c r="B41" s="73" t="s">
        <v>175</v>
      </c>
      <c r="C41" s="73" t="s">
        <v>184</v>
      </c>
      <c r="D41" s="36">
        <v>1</v>
      </c>
      <c r="E41" s="74">
        <v>2</v>
      </c>
      <c r="F41" s="74" t="s">
        <v>131</v>
      </c>
      <c r="G41" s="74" t="s">
        <v>232</v>
      </c>
      <c r="H41" s="75"/>
      <c r="I41" s="75"/>
      <c r="J41" s="75"/>
      <c r="K41" s="76"/>
      <c r="M41" s="75"/>
    </row>
    <row r="42" spans="1:15" ht="19.2">
      <c r="A42" s="36">
        <v>3</v>
      </c>
      <c r="B42" s="73" t="s">
        <v>176</v>
      </c>
      <c r="C42" s="73" t="s">
        <v>185</v>
      </c>
      <c r="D42" s="36">
        <v>1</v>
      </c>
      <c r="E42" s="74">
        <v>3</v>
      </c>
      <c r="F42" s="74" t="s">
        <v>138</v>
      </c>
      <c r="G42" s="74" t="s">
        <v>234</v>
      </c>
      <c r="H42" s="75"/>
      <c r="I42" s="75"/>
      <c r="J42" s="75"/>
      <c r="K42" s="76"/>
      <c r="M42" s="75"/>
    </row>
    <row r="43" spans="1:15" ht="19.2">
      <c r="A43" s="36">
        <v>4</v>
      </c>
      <c r="B43" s="73" t="s">
        <v>177</v>
      </c>
      <c r="C43" s="73" t="s">
        <v>186</v>
      </c>
      <c r="D43" s="36">
        <v>2</v>
      </c>
      <c r="E43" s="74">
        <v>4</v>
      </c>
      <c r="F43" s="74" t="s">
        <v>136</v>
      </c>
      <c r="G43" s="74" t="s">
        <v>235</v>
      </c>
      <c r="H43" s="75"/>
      <c r="I43" s="75"/>
      <c r="J43" s="75"/>
      <c r="K43" s="76"/>
      <c r="L43" s="72"/>
      <c r="M43" s="75"/>
    </row>
    <row r="44" spans="1:15" ht="16.2">
      <c r="A44" s="36">
        <v>5</v>
      </c>
      <c r="B44" s="73" t="s">
        <v>178</v>
      </c>
      <c r="C44" s="73" t="s">
        <v>187</v>
      </c>
      <c r="D44" s="36">
        <v>1</v>
      </c>
      <c r="E44" s="74">
        <v>5</v>
      </c>
      <c r="F44" s="74" t="s">
        <v>130</v>
      </c>
      <c r="G44" s="74" t="s">
        <v>233</v>
      </c>
      <c r="H44" s="75"/>
      <c r="I44" s="75"/>
      <c r="J44" s="75"/>
      <c r="K44" s="75"/>
      <c r="L44" s="75"/>
      <c r="M44" s="75"/>
    </row>
    <row r="45" spans="1:15" ht="16.2">
      <c r="A45" s="36">
        <v>6</v>
      </c>
      <c r="B45" s="73" t="s">
        <v>179</v>
      </c>
      <c r="C45" s="73" t="s">
        <v>188</v>
      </c>
      <c r="D45" s="36">
        <v>2</v>
      </c>
      <c r="E45" s="74">
        <v>6</v>
      </c>
      <c r="F45" s="74" t="s">
        <v>132</v>
      </c>
      <c r="G45" s="74"/>
      <c r="H45" s="75"/>
      <c r="I45" s="75"/>
      <c r="J45" s="75"/>
      <c r="K45" s="75"/>
      <c r="L45" s="75"/>
      <c r="M45" s="75"/>
    </row>
    <row r="46" spans="1:15" ht="16.2">
      <c r="A46" s="36">
        <v>7</v>
      </c>
      <c r="B46" s="73" t="s">
        <v>180</v>
      </c>
      <c r="C46" s="73" t="s">
        <v>189</v>
      </c>
      <c r="D46" s="36">
        <v>2</v>
      </c>
      <c r="E46" s="74">
        <v>7</v>
      </c>
      <c r="F46" s="74" t="s">
        <v>139</v>
      </c>
      <c r="G46" s="74" t="s">
        <v>236</v>
      </c>
      <c r="H46" s="75"/>
      <c r="I46" s="75"/>
      <c r="J46" s="75"/>
      <c r="K46" s="75"/>
      <c r="L46" s="75"/>
      <c r="M46" s="75"/>
    </row>
    <row r="47" spans="1:15" ht="16.2">
      <c r="A47" s="36">
        <v>8</v>
      </c>
      <c r="B47" s="73" t="s">
        <v>181</v>
      </c>
      <c r="C47" s="73" t="s">
        <v>190</v>
      </c>
      <c r="D47" s="36">
        <v>1</v>
      </c>
      <c r="E47" s="74" t="s">
        <v>238</v>
      </c>
      <c r="F47" s="74" t="s">
        <v>133</v>
      </c>
      <c r="G47" s="74"/>
      <c r="H47" s="75"/>
      <c r="I47" s="75"/>
      <c r="J47" s="75"/>
      <c r="K47" s="75"/>
      <c r="L47" s="75"/>
      <c r="M47" s="75"/>
    </row>
    <row r="49" spans="1:1">
      <c r="A49" s="24"/>
    </row>
    <row r="50" spans="1:1">
      <c r="A50" s="24"/>
    </row>
    <row r="51" spans="1:1">
      <c r="A51" s="24"/>
    </row>
    <row r="52" spans="1:1">
      <c r="A52" s="24"/>
    </row>
    <row r="53" spans="1:1">
      <c r="A53" s="24"/>
    </row>
  </sheetData>
  <dataConsolidate/>
  <mergeCells count="19">
    <mergeCell ref="B10:D11"/>
    <mergeCell ref="E4:F4"/>
    <mergeCell ref="B7:D7"/>
    <mergeCell ref="B8:D9"/>
    <mergeCell ref="B6:D6"/>
    <mergeCell ref="F10:F11"/>
    <mergeCell ref="E5:F5"/>
    <mergeCell ref="B4:D4"/>
    <mergeCell ref="B5:D5"/>
    <mergeCell ref="J18:K18"/>
    <mergeCell ref="B14:D15"/>
    <mergeCell ref="B12:D13"/>
    <mergeCell ref="M1:M6"/>
    <mergeCell ref="E6:G6"/>
    <mergeCell ref="E7:G7"/>
    <mergeCell ref="M8:M15"/>
    <mergeCell ref="H10:H11"/>
    <mergeCell ref="F8:F9"/>
    <mergeCell ref="H8:H9"/>
  </mergeCells>
  <phoneticPr fontId="2"/>
  <dataValidations count="9">
    <dataValidation type="list" allowBlank="1" showInputMessage="1" showErrorMessage="1" sqref="G40:G47">
      <formula1>$P$24:$P$29</formula1>
    </dataValidation>
    <dataValidation type="list" imeMode="disabled" allowBlank="1" showInputMessage="1" showErrorMessage="1" sqref="F13 F15 H15 H13">
      <formula1>$O$21:$O$22</formula1>
    </dataValidation>
    <dataValidation type="list" imeMode="fullKatakana" allowBlank="1" showInputMessage="1" showErrorMessage="1" sqref="G4">
      <formula1>$I$1:$I$19</formula1>
    </dataValidation>
    <dataValidation type="list" imeMode="disabled" allowBlank="1" showInputMessage="1" showErrorMessage="1" sqref="F40:F47">
      <formula1>$O$24:$O$34</formula1>
    </dataValidation>
    <dataValidation type="list" imeMode="fullKatakana" allowBlank="1" showInputMessage="1" showErrorMessage="1" sqref="M22:M36 G22:G36">
      <formula1>$P$24:$P$29</formula1>
    </dataValidation>
    <dataValidation type="list" allowBlank="1" showInputMessage="1" showErrorMessage="1" sqref="D22:D36 J22:J36">
      <formula1>$A$22:$A$24</formula1>
    </dataValidation>
    <dataValidation type="list" imeMode="disabled" allowBlank="1" showInputMessage="1" showErrorMessage="1" sqref="F22:F36 L22:L36">
      <formula1>$O$24:$O$35</formula1>
    </dataValidation>
    <dataValidation type="list" imeMode="fullKatakana" allowBlank="1" showInputMessage="1" showErrorMessage="1" sqref="E22:E36">
      <formula1>$Q$24:$Q$31</formula1>
    </dataValidation>
    <dataValidation type="list" allowBlank="1" showInputMessage="1" showErrorMessage="1" sqref="K22:K36 E40:E47">
      <formula1>$Q$24:$Q$31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19" zoomScaleNormal="100" workbookViewId="0">
      <selection activeCell="I25" sqref="I25:K25"/>
    </sheetView>
  </sheetViews>
  <sheetFormatPr defaultColWidth="9" defaultRowHeight="14.4"/>
  <cols>
    <col min="1" max="1" width="8.109375" style="5" customWidth="1"/>
    <col min="2" max="3" width="9.109375" style="5" customWidth="1"/>
    <col min="4" max="4" width="5.6640625" style="5" customWidth="1"/>
    <col min="5" max="5" width="5.6640625" style="32" customWidth="1"/>
    <col min="6" max="7" width="5.6640625" style="5" customWidth="1"/>
    <col min="8" max="8" width="8.109375" style="5" customWidth="1"/>
    <col min="9" max="10" width="9.109375" style="5" customWidth="1"/>
    <col min="11" max="11" width="5.6640625" style="5" customWidth="1"/>
    <col min="12" max="12" width="5.6640625" style="32" customWidth="1"/>
    <col min="13" max="14" width="5.6640625" style="5" customWidth="1"/>
    <col min="15" max="64" width="4.44140625" style="5" customWidth="1"/>
    <col min="65" max="16384" width="9" style="5"/>
  </cols>
  <sheetData>
    <row r="1" spans="1:17" ht="26.25" customHeight="1">
      <c r="A1" s="29"/>
      <c r="C1" s="29" t="str">
        <f>入力シート!B1</f>
        <v>令和３年度</v>
      </c>
      <c r="F1" s="29" t="s">
        <v>261</v>
      </c>
      <c r="I1" s="29"/>
      <c r="J1" s="29"/>
      <c r="K1" s="29"/>
      <c r="L1" s="101"/>
      <c r="M1" s="29"/>
      <c r="N1" s="29"/>
    </row>
    <row r="2" spans="1:17" ht="26.25" customHeight="1">
      <c r="A2" s="167" t="s">
        <v>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7" ht="14.25" customHeight="1"/>
    <row r="4" spans="1:17" ht="24" customHeight="1">
      <c r="A4" s="6" t="s">
        <v>1</v>
      </c>
      <c r="B4" s="168" t="str">
        <f>入力シート!E4</f>
        <v/>
      </c>
      <c r="C4" s="169"/>
      <c r="D4" s="169"/>
      <c r="E4" s="103"/>
      <c r="F4" s="7"/>
      <c r="G4" s="170" t="s">
        <v>88</v>
      </c>
      <c r="H4" s="170"/>
      <c r="I4" s="171" t="str">
        <f>入力シート!E7</f>
        <v/>
      </c>
      <c r="J4" s="172"/>
      <c r="K4" s="173"/>
      <c r="L4" s="22"/>
      <c r="M4" s="8"/>
      <c r="N4" s="9"/>
    </row>
    <row r="5" spans="1:17" ht="24" customHeight="1">
      <c r="A5" s="10" t="s">
        <v>2</v>
      </c>
      <c r="B5" s="177" t="str">
        <f>入力シート!E6</f>
        <v/>
      </c>
      <c r="C5" s="177"/>
      <c r="D5" s="177"/>
      <c r="E5" s="177"/>
      <c r="F5" s="177"/>
      <c r="G5" s="177"/>
      <c r="H5" s="177"/>
      <c r="I5" s="177"/>
      <c r="J5" s="177"/>
      <c r="K5" s="177"/>
      <c r="L5" s="81"/>
      <c r="M5" s="11"/>
      <c r="N5" s="12"/>
    </row>
    <row r="6" spans="1:17" ht="14.25" customHeight="1"/>
    <row r="7" spans="1:17" ht="24" customHeight="1">
      <c r="A7" s="6" t="s">
        <v>3</v>
      </c>
      <c r="B7" s="174" t="s">
        <v>87</v>
      </c>
      <c r="C7" s="175"/>
      <c r="D7" s="176"/>
      <c r="E7" s="27" t="s">
        <v>197</v>
      </c>
      <c r="F7" s="6" t="s">
        <v>90</v>
      </c>
      <c r="G7" s="6" t="s">
        <v>91</v>
      </c>
      <c r="H7" s="6" t="s">
        <v>4</v>
      </c>
      <c r="I7" s="174" t="s">
        <v>87</v>
      </c>
      <c r="J7" s="175"/>
      <c r="K7" s="176"/>
      <c r="L7" s="27" t="s">
        <v>197</v>
      </c>
      <c r="M7" s="6" t="s">
        <v>90</v>
      </c>
      <c r="N7" s="6" t="s">
        <v>91</v>
      </c>
    </row>
    <row r="8" spans="1:17" ht="24" customHeight="1">
      <c r="A8" s="6">
        <v>1</v>
      </c>
      <c r="B8" s="164" t="str">
        <f>IF(入力シート!B22="","",入力シート!B22&amp;"　"&amp;入力シート!D22)</f>
        <v/>
      </c>
      <c r="C8" s="165"/>
      <c r="D8" s="166"/>
      <c r="E8" s="27" t="str">
        <f>IF(入力シート!E22="","","○")</f>
        <v/>
      </c>
      <c r="F8" s="6" t="str">
        <f>IF(入力シート!F22="","","○")</f>
        <v/>
      </c>
      <c r="G8" s="6" t="str">
        <f>IF(入力シート!G22="","","○")</f>
        <v/>
      </c>
      <c r="H8" s="6">
        <v>1</v>
      </c>
      <c r="I8" s="164" t="str">
        <f>IF(入力シート!H22="","",入力シート!H22&amp;"　"&amp;入力シート!J22)</f>
        <v/>
      </c>
      <c r="J8" s="165"/>
      <c r="K8" s="166"/>
      <c r="L8" s="27" t="str">
        <f>IF(入力シート!K22="","","○")</f>
        <v/>
      </c>
      <c r="M8" s="6" t="str">
        <f>IF(入力シート!L22="","","○")</f>
        <v/>
      </c>
      <c r="N8" s="6" t="str">
        <f>IF(入力シート!M22="","","○")</f>
        <v/>
      </c>
      <c r="Q8" s="14"/>
    </row>
    <row r="9" spans="1:17" ht="24" customHeight="1">
      <c r="A9" s="6">
        <v>2</v>
      </c>
      <c r="B9" s="164" t="str">
        <f>IF(入力シート!B23="","",入力シート!B23&amp;"　"&amp;入力シート!D23)</f>
        <v/>
      </c>
      <c r="C9" s="165"/>
      <c r="D9" s="166"/>
      <c r="E9" s="27" t="str">
        <f>IF(入力シート!E23="","","○")</f>
        <v/>
      </c>
      <c r="F9" s="6" t="str">
        <f>IF(入力シート!F23="","","○")</f>
        <v/>
      </c>
      <c r="G9" s="6" t="str">
        <f>IF(入力シート!G23="","","○")</f>
        <v/>
      </c>
      <c r="H9" s="6">
        <v>2</v>
      </c>
      <c r="I9" s="164" t="str">
        <f>IF(入力シート!H23="","",入力シート!H23&amp;"　"&amp;入力シート!J23)</f>
        <v/>
      </c>
      <c r="J9" s="165"/>
      <c r="K9" s="166"/>
      <c r="L9" s="27" t="str">
        <f>IF(入力シート!K23="","","○")</f>
        <v/>
      </c>
      <c r="M9" s="6" t="str">
        <f>IF(入力シート!L23="","","○")</f>
        <v/>
      </c>
      <c r="N9" s="6" t="str">
        <f>IF(入力シート!M23="","","○")</f>
        <v/>
      </c>
    </row>
    <row r="10" spans="1:17" ht="24" customHeight="1">
      <c r="A10" s="6">
        <v>3</v>
      </c>
      <c r="B10" s="164" t="str">
        <f>IF(入力シート!B24="","",入力シート!B24&amp;"　"&amp;入力シート!D24)</f>
        <v/>
      </c>
      <c r="C10" s="165"/>
      <c r="D10" s="166"/>
      <c r="E10" s="27" t="str">
        <f>IF(入力シート!E24="","","○")</f>
        <v/>
      </c>
      <c r="F10" s="6" t="str">
        <f>IF(入力シート!F24="","","○")</f>
        <v/>
      </c>
      <c r="G10" s="6" t="str">
        <f>IF(入力シート!G24="","","○")</f>
        <v/>
      </c>
      <c r="H10" s="6">
        <v>3</v>
      </c>
      <c r="I10" s="164" t="str">
        <f>IF(入力シート!H24="","",入力シート!H24&amp;"　"&amp;入力シート!J24)</f>
        <v/>
      </c>
      <c r="J10" s="165"/>
      <c r="K10" s="166"/>
      <c r="L10" s="27" t="str">
        <f>IF(入力シート!K24="","","○")</f>
        <v/>
      </c>
      <c r="M10" s="6" t="str">
        <f>IF(入力シート!L24="","","○")</f>
        <v/>
      </c>
      <c r="N10" s="6" t="str">
        <f>IF(入力シート!M24="","","○")</f>
        <v/>
      </c>
    </row>
    <row r="11" spans="1:17" ht="24" customHeight="1">
      <c r="A11" s="6">
        <v>4</v>
      </c>
      <c r="B11" s="164" t="str">
        <f>IF(入力シート!B25="","",入力シート!B25&amp;"　"&amp;入力シート!D25)</f>
        <v/>
      </c>
      <c r="C11" s="165"/>
      <c r="D11" s="166"/>
      <c r="E11" s="27" t="str">
        <f>IF(入力シート!E25="","","○")</f>
        <v/>
      </c>
      <c r="F11" s="6" t="str">
        <f>IF(入力シート!F25="","","○")</f>
        <v/>
      </c>
      <c r="G11" s="6" t="str">
        <f>IF(入力シート!G25="","","○")</f>
        <v/>
      </c>
      <c r="H11" s="6">
        <v>4</v>
      </c>
      <c r="I11" s="164" t="str">
        <f>IF(入力シート!H25="","",入力シート!H25&amp;"　"&amp;入力シート!J25)</f>
        <v/>
      </c>
      <c r="J11" s="165"/>
      <c r="K11" s="166"/>
      <c r="L11" s="27" t="str">
        <f>IF(入力シート!K25="","","○")</f>
        <v/>
      </c>
      <c r="M11" s="6" t="str">
        <f>IF(入力シート!L25="","","○")</f>
        <v/>
      </c>
      <c r="N11" s="6" t="str">
        <f>IF(入力シート!M25="","","○")</f>
        <v/>
      </c>
    </row>
    <row r="12" spans="1:17" ht="24" customHeight="1">
      <c r="A12" s="6">
        <v>5</v>
      </c>
      <c r="B12" s="164" t="str">
        <f>IF(入力シート!B26="","",入力シート!B26&amp;"　"&amp;入力シート!D26)</f>
        <v/>
      </c>
      <c r="C12" s="165"/>
      <c r="D12" s="166"/>
      <c r="E12" s="27" t="str">
        <f>IF(入力シート!E26="","","○")</f>
        <v/>
      </c>
      <c r="F12" s="6" t="str">
        <f>IF(入力シート!F26="","","○")</f>
        <v/>
      </c>
      <c r="G12" s="6" t="str">
        <f>IF(入力シート!G26="","","○")</f>
        <v/>
      </c>
      <c r="H12" s="6">
        <v>5</v>
      </c>
      <c r="I12" s="164" t="str">
        <f>IF(入力シート!H26="","",入力シート!H26&amp;"　"&amp;入力シート!J26)</f>
        <v/>
      </c>
      <c r="J12" s="165"/>
      <c r="K12" s="166"/>
      <c r="L12" s="27" t="str">
        <f>IF(入力シート!K26="","","○")</f>
        <v/>
      </c>
      <c r="M12" s="6" t="str">
        <f>IF(入力シート!L26="","","○")</f>
        <v/>
      </c>
      <c r="N12" s="6" t="str">
        <f>IF(入力シート!M26="","","○")</f>
        <v/>
      </c>
    </row>
    <row r="13" spans="1:17" ht="24" customHeight="1">
      <c r="A13" s="6">
        <v>6</v>
      </c>
      <c r="B13" s="164" t="str">
        <f>IF(入力シート!B27="","",入力シート!B27&amp;"　"&amp;入力シート!D27)</f>
        <v/>
      </c>
      <c r="C13" s="165"/>
      <c r="D13" s="166"/>
      <c r="E13" s="27" t="str">
        <f>IF(入力シート!E27="","","○")</f>
        <v/>
      </c>
      <c r="F13" s="6" t="str">
        <f>IF(入力シート!F27="","","○")</f>
        <v/>
      </c>
      <c r="G13" s="6" t="str">
        <f>IF(入力シート!G27="","","○")</f>
        <v/>
      </c>
      <c r="H13" s="6">
        <v>6</v>
      </c>
      <c r="I13" s="164" t="str">
        <f>IF(入力シート!H27="","",入力シート!H27&amp;"　"&amp;入力シート!J27)</f>
        <v/>
      </c>
      <c r="J13" s="165"/>
      <c r="K13" s="166"/>
      <c r="L13" s="27" t="str">
        <f>IF(入力シート!K27="","","○")</f>
        <v/>
      </c>
      <c r="M13" s="6" t="str">
        <f>IF(入力シート!L27="","","○")</f>
        <v/>
      </c>
      <c r="N13" s="6" t="str">
        <f>IF(入力シート!M27="","","○")</f>
        <v/>
      </c>
    </row>
    <row r="14" spans="1:17" ht="24" customHeight="1">
      <c r="A14" s="6">
        <v>7</v>
      </c>
      <c r="B14" s="164" t="str">
        <f>IF(入力シート!B28="","",入力シート!B28&amp;"　"&amp;入力シート!D28)</f>
        <v/>
      </c>
      <c r="C14" s="165"/>
      <c r="D14" s="166"/>
      <c r="E14" s="27" t="str">
        <f>IF(入力シート!E28="","","○")</f>
        <v/>
      </c>
      <c r="F14" s="6" t="str">
        <f>IF(入力シート!F28="","","○")</f>
        <v/>
      </c>
      <c r="G14" s="6" t="str">
        <f>IF(入力シート!G28="","","○")</f>
        <v/>
      </c>
      <c r="H14" s="6">
        <v>7</v>
      </c>
      <c r="I14" s="164" t="str">
        <f>IF(入力シート!H28="","",入力シート!H28&amp;"　"&amp;入力シート!J28)</f>
        <v/>
      </c>
      <c r="J14" s="165"/>
      <c r="K14" s="166"/>
      <c r="L14" s="27" t="str">
        <f>IF(入力シート!K28="","","○")</f>
        <v/>
      </c>
      <c r="M14" s="6" t="str">
        <f>IF(入力シート!L28="","","○")</f>
        <v/>
      </c>
      <c r="N14" s="6" t="str">
        <f>IF(入力シート!M28="","","○")</f>
        <v/>
      </c>
    </row>
    <row r="15" spans="1:17" ht="24" customHeight="1">
      <c r="A15" s="6">
        <v>8</v>
      </c>
      <c r="B15" s="164" t="str">
        <f>IF(入力シート!B29="","",入力シート!B29&amp;"　"&amp;入力シート!D29)</f>
        <v/>
      </c>
      <c r="C15" s="165"/>
      <c r="D15" s="166"/>
      <c r="E15" s="27" t="str">
        <f>IF(入力シート!E29="","","○")</f>
        <v/>
      </c>
      <c r="F15" s="6" t="str">
        <f>IF(入力シート!F29="","","○")</f>
        <v/>
      </c>
      <c r="G15" s="6" t="str">
        <f>IF(入力シート!G29="","","○")</f>
        <v/>
      </c>
      <c r="H15" s="6">
        <v>8</v>
      </c>
      <c r="I15" s="164" t="str">
        <f>IF(入力シート!H29="","",入力シート!H29&amp;"　"&amp;入力シート!J29)</f>
        <v/>
      </c>
      <c r="J15" s="165"/>
      <c r="K15" s="166"/>
      <c r="L15" s="27" t="str">
        <f>IF(入力シート!K29="","","○")</f>
        <v/>
      </c>
      <c r="M15" s="6" t="str">
        <f>IF(入力シート!L29="","","○")</f>
        <v/>
      </c>
      <c r="N15" s="6" t="str">
        <f>IF(入力シート!M29="","","○")</f>
        <v/>
      </c>
    </row>
    <row r="16" spans="1:17" ht="24" customHeight="1">
      <c r="A16" s="6">
        <v>9</v>
      </c>
      <c r="B16" s="164" t="str">
        <f>IF(入力シート!B30="","",入力シート!B30&amp;"　"&amp;入力シート!D30)</f>
        <v/>
      </c>
      <c r="C16" s="165"/>
      <c r="D16" s="166"/>
      <c r="E16" s="27" t="str">
        <f>IF(入力シート!E30="","","○")</f>
        <v/>
      </c>
      <c r="F16" s="6" t="str">
        <f>IF(入力シート!F30="","","○")</f>
        <v/>
      </c>
      <c r="G16" s="6" t="str">
        <f>IF(入力シート!G30="","","○")</f>
        <v/>
      </c>
      <c r="H16" s="6">
        <v>9</v>
      </c>
      <c r="I16" s="164" t="str">
        <f>IF(入力シート!H30="","",入力シート!H30&amp;"　"&amp;入力シート!J30)</f>
        <v/>
      </c>
      <c r="J16" s="165"/>
      <c r="K16" s="166"/>
      <c r="L16" s="27" t="str">
        <f>IF(入力シート!K30="","","○")</f>
        <v/>
      </c>
      <c r="M16" s="6" t="str">
        <f>IF(入力シート!L30="","","○")</f>
        <v/>
      </c>
      <c r="N16" s="6" t="str">
        <f>IF(入力シート!M30="","","○")</f>
        <v/>
      </c>
    </row>
    <row r="17" spans="1:14" ht="24" customHeight="1">
      <c r="A17" s="6">
        <v>10</v>
      </c>
      <c r="B17" s="164" t="str">
        <f>IF(入力シート!B31="","",入力シート!B31&amp;"　"&amp;入力シート!D31)</f>
        <v/>
      </c>
      <c r="C17" s="165"/>
      <c r="D17" s="166"/>
      <c r="E17" s="27" t="str">
        <f>IF(入力シート!E31="","","○")</f>
        <v/>
      </c>
      <c r="F17" s="6" t="str">
        <f>IF(入力シート!F31="","","○")</f>
        <v/>
      </c>
      <c r="G17" s="6" t="str">
        <f>IF(入力シート!G31="","","○")</f>
        <v/>
      </c>
      <c r="H17" s="6">
        <v>10</v>
      </c>
      <c r="I17" s="164" t="str">
        <f>IF(入力シート!H31="","",入力シート!H31&amp;"　"&amp;入力シート!J31)</f>
        <v/>
      </c>
      <c r="J17" s="165"/>
      <c r="K17" s="166"/>
      <c r="L17" s="27" t="str">
        <f>IF(入力シート!K31="","","○")</f>
        <v/>
      </c>
      <c r="M17" s="6" t="str">
        <f>IF(入力シート!L31="","","○")</f>
        <v/>
      </c>
      <c r="N17" s="6" t="str">
        <f>IF(入力シート!M31="","","○")</f>
        <v/>
      </c>
    </row>
    <row r="18" spans="1:14" ht="24" customHeight="1">
      <c r="A18" s="6">
        <v>11</v>
      </c>
      <c r="B18" s="164" t="str">
        <f>IF(入力シート!B32="","",入力シート!B32&amp;"　"&amp;入力シート!D32)</f>
        <v/>
      </c>
      <c r="C18" s="165"/>
      <c r="D18" s="166"/>
      <c r="E18" s="27" t="str">
        <f>IF(入力シート!E32="","","○")</f>
        <v/>
      </c>
      <c r="F18" s="6" t="str">
        <f>IF(入力シート!F32="","","○")</f>
        <v/>
      </c>
      <c r="G18" s="6" t="str">
        <f>IF(入力シート!G32="","","○")</f>
        <v/>
      </c>
      <c r="H18" s="6">
        <v>11</v>
      </c>
      <c r="I18" s="164" t="str">
        <f>IF(入力シート!H32="","",入力シート!H32&amp;"　"&amp;入力シート!J32)</f>
        <v/>
      </c>
      <c r="J18" s="165"/>
      <c r="K18" s="166"/>
      <c r="L18" s="27" t="str">
        <f>IF(入力シート!K32="","","○")</f>
        <v/>
      </c>
      <c r="M18" s="6" t="str">
        <f>IF(入力シート!L32="","","○")</f>
        <v/>
      </c>
      <c r="N18" s="6" t="str">
        <f>IF(入力シート!M32="","","○")</f>
        <v/>
      </c>
    </row>
    <row r="19" spans="1:14" ht="24" customHeight="1">
      <c r="A19" s="6">
        <v>12</v>
      </c>
      <c r="B19" s="164" t="str">
        <f>IF(入力シート!B33="","",入力シート!B33&amp;"　"&amp;入力シート!D33)</f>
        <v/>
      </c>
      <c r="C19" s="165"/>
      <c r="D19" s="166"/>
      <c r="E19" s="27" t="str">
        <f>IF(入力シート!E33="","","○")</f>
        <v/>
      </c>
      <c r="F19" s="6" t="str">
        <f>IF(入力シート!F33="","","○")</f>
        <v/>
      </c>
      <c r="G19" s="6" t="str">
        <f>IF(入力シート!G33="","","○")</f>
        <v/>
      </c>
      <c r="H19" s="6">
        <v>12</v>
      </c>
      <c r="I19" s="164" t="str">
        <f>IF(入力シート!H33="","",入力シート!H33&amp;"　"&amp;入力シート!J33)</f>
        <v/>
      </c>
      <c r="J19" s="165"/>
      <c r="K19" s="166"/>
      <c r="L19" s="27" t="str">
        <f>IF(入力シート!K33="","","○")</f>
        <v/>
      </c>
      <c r="M19" s="6" t="str">
        <f>IF(入力シート!L33="","","○")</f>
        <v/>
      </c>
      <c r="N19" s="6" t="str">
        <f>IF(入力シート!M33="","","○")</f>
        <v/>
      </c>
    </row>
    <row r="20" spans="1:14" ht="24" customHeight="1">
      <c r="A20" s="6">
        <v>13</v>
      </c>
      <c r="B20" s="164" t="str">
        <f>IF(入力シート!B34="","",入力シート!B34&amp;"　"&amp;入力シート!D34)</f>
        <v/>
      </c>
      <c r="C20" s="165"/>
      <c r="D20" s="166"/>
      <c r="E20" s="27" t="str">
        <f>IF(入力シート!E34="","","○")</f>
        <v/>
      </c>
      <c r="F20" s="6" t="str">
        <f>IF(入力シート!F34="","","○")</f>
        <v/>
      </c>
      <c r="G20" s="6" t="str">
        <f>IF(入力シート!G34="","","○")</f>
        <v/>
      </c>
      <c r="H20" s="6">
        <v>13</v>
      </c>
      <c r="I20" s="164" t="str">
        <f>IF(入力シート!H34="","",入力シート!H34&amp;"　"&amp;入力シート!J34)</f>
        <v/>
      </c>
      <c r="J20" s="165"/>
      <c r="K20" s="166"/>
      <c r="L20" s="27" t="str">
        <f>IF(入力シート!K34="","","○")</f>
        <v/>
      </c>
      <c r="M20" s="6" t="str">
        <f>IF(入力シート!L34="","","○")</f>
        <v/>
      </c>
      <c r="N20" s="6" t="str">
        <f>IF(入力シート!M34="","","○")</f>
        <v/>
      </c>
    </row>
    <row r="21" spans="1:14" ht="24" customHeight="1">
      <c r="A21" s="6">
        <v>14</v>
      </c>
      <c r="B21" s="164" t="str">
        <f>IF(入力シート!B35="","",入力シート!B35&amp;"　"&amp;入力シート!D35)</f>
        <v/>
      </c>
      <c r="C21" s="165"/>
      <c r="D21" s="166"/>
      <c r="E21" s="27" t="str">
        <f>IF(入力シート!E35="","","○")</f>
        <v/>
      </c>
      <c r="F21" s="6" t="str">
        <f>IF(入力シート!F35="","","○")</f>
        <v/>
      </c>
      <c r="G21" s="6" t="str">
        <f>IF(入力シート!G35="","","○")</f>
        <v/>
      </c>
      <c r="H21" s="6">
        <v>14</v>
      </c>
      <c r="I21" s="164" t="str">
        <f>IF(入力シート!H35="","",入力シート!H35&amp;"　"&amp;入力シート!J35)</f>
        <v/>
      </c>
      <c r="J21" s="165"/>
      <c r="K21" s="166"/>
      <c r="L21" s="27" t="str">
        <f>IF(入力シート!K35="","","○")</f>
        <v/>
      </c>
      <c r="M21" s="6" t="str">
        <f>IF(入力シート!L35="","","○")</f>
        <v/>
      </c>
      <c r="N21" s="6" t="str">
        <f>IF(入力シート!M35="","","○")</f>
        <v/>
      </c>
    </row>
    <row r="22" spans="1:14" ht="24" customHeight="1">
      <c r="A22" s="6">
        <v>15</v>
      </c>
      <c r="B22" s="164" t="str">
        <f>IF(入力シート!B36="","",入力シート!B36&amp;"　"&amp;入力シート!D36)</f>
        <v/>
      </c>
      <c r="C22" s="165"/>
      <c r="D22" s="166"/>
      <c r="E22" s="27" t="str">
        <f>IF(入力シート!E36="","","○")</f>
        <v/>
      </c>
      <c r="F22" s="6" t="str">
        <f>IF(入力シート!F36="","","○")</f>
        <v/>
      </c>
      <c r="G22" s="6" t="str">
        <f>IF(入力シート!G36="","","○")</f>
        <v/>
      </c>
      <c r="H22" s="6">
        <v>15</v>
      </c>
      <c r="I22" s="164" t="str">
        <f>IF(入力シート!H36="","",入力シート!H36&amp;"　"&amp;入力シート!J36)</f>
        <v/>
      </c>
      <c r="J22" s="165"/>
      <c r="K22" s="166"/>
      <c r="L22" s="27" t="str">
        <f>IF(入力シート!K36="","","○")</f>
        <v/>
      </c>
      <c r="M22" s="6" t="str">
        <f>IF(入力シート!L36="","","○")</f>
        <v/>
      </c>
      <c r="N22" s="6" t="str">
        <f>IF(入力シート!M36="","","○")</f>
        <v/>
      </c>
    </row>
    <row r="23" spans="1:14" ht="24" customHeight="1">
      <c r="A23" s="15" t="s">
        <v>168</v>
      </c>
      <c r="B23" s="9"/>
      <c r="C23" s="9"/>
      <c r="D23" s="9"/>
      <c r="E23" s="22"/>
      <c r="F23" s="9"/>
      <c r="G23" s="16"/>
      <c r="H23" s="16"/>
      <c r="I23" s="16"/>
      <c r="J23" s="16"/>
      <c r="K23" s="16"/>
      <c r="L23" s="105"/>
      <c r="M23" s="16"/>
      <c r="N23" s="16"/>
    </row>
    <row r="24" spans="1:14" ht="24" customHeight="1">
      <c r="A24" s="15"/>
      <c r="C24" s="9"/>
      <c r="D24" s="9"/>
      <c r="E24" s="22"/>
      <c r="F24" s="9"/>
      <c r="G24" s="9"/>
      <c r="H24" s="9"/>
      <c r="M24" s="9"/>
      <c r="N24" s="9"/>
    </row>
    <row r="25" spans="1:14" ht="24" customHeight="1">
      <c r="B25" s="5" t="s">
        <v>5</v>
      </c>
      <c r="C25" s="9"/>
      <c r="D25" s="9"/>
      <c r="E25" s="22"/>
      <c r="F25" s="9"/>
      <c r="G25" s="9"/>
      <c r="H25" s="9"/>
      <c r="I25" s="180" t="str">
        <f>入力シート!F3</f>
        <v>令和３年１０月○日</v>
      </c>
      <c r="J25" s="180"/>
      <c r="K25" s="180"/>
      <c r="L25" s="102"/>
      <c r="M25" s="9"/>
      <c r="N25" s="9"/>
    </row>
    <row r="26" spans="1:14" ht="19.5" customHeight="1"/>
    <row r="27" spans="1:14" ht="32.25" customHeight="1">
      <c r="B27" s="179" t="str">
        <f>入力シート!E4</f>
        <v/>
      </c>
      <c r="C27" s="179"/>
      <c r="D27" s="179"/>
      <c r="E27" s="179"/>
      <c r="F27" s="179"/>
      <c r="G27" s="17" t="s">
        <v>89</v>
      </c>
      <c r="H27" s="181" t="str">
        <f>入力シート!E5</f>
        <v/>
      </c>
      <c r="I27" s="181"/>
      <c r="J27" s="181"/>
      <c r="K27" s="18" t="s">
        <v>6</v>
      </c>
      <c r="L27" s="104"/>
      <c r="M27" s="19"/>
    </row>
    <row r="28" spans="1:14" ht="19.5" customHeight="1"/>
    <row r="29" spans="1:14" ht="27" customHeight="1">
      <c r="B29" s="20" t="s">
        <v>100</v>
      </c>
      <c r="F29" s="20" t="s">
        <v>101</v>
      </c>
      <c r="J29" s="20" t="s">
        <v>102</v>
      </c>
    </row>
    <row r="30" spans="1:14" ht="21" customHeight="1">
      <c r="B30" s="182">
        <f>COUNTA(入力シート!B22:B36)*550</f>
        <v>0</v>
      </c>
      <c r="C30" s="182"/>
      <c r="D30" s="21"/>
      <c r="E30" s="22"/>
      <c r="F30" s="182">
        <f>COUNTA(入力シート!H22:H36)*550</f>
        <v>0</v>
      </c>
      <c r="G30" s="182"/>
      <c r="H30" s="182"/>
      <c r="J30" s="182">
        <f>IF(OR(B30,F30)="","",B30+F30)</f>
        <v>0</v>
      </c>
      <c r="K30" s="182"/>
      <c r="L30" s="182"/>
      <c r="M30" s="182"/>
    </row>
    <row r="31" spans="1:14" ht="21" customHeight="1">
      <c r="B31" s="22"/>
      <c r="C31" s="22"/>
      <c r="D31" s="21"/>
      <c r="E31" s="22"/>
      <c r="F31" s="22"/>
      <c r="G31" s="22"/>
      <c r="H31" s="22"/>
      <c r="I31" s="5" t="s">
        <v>99</v>
      </c>
      <c r="J31" s="22"/>
      <c r="K31" s="22"/>
      <c r="L31" s="22"/>
      <c r="M31" s="22"/>
    </row>
    <row r="32" spans="1:14" ht="17.25" customHeight="1">
      <c r="B32" s="5" t="s">
        <v>98</v>
      </c>
      <c r="C32" s="19"/>
      <c r="D32" s="19"/>
      <c r="E32" s="104"/>
      <c r="F32" s="19"/>
    </row>
    <row r="34" spans="2:14" ht="22.5" customHeight="1">
      <c r="B34" s="23" t="s">
        <v>3</v>
      </c>
      <c r="C34" s="178" t="str">
        <f>IF(入力シート!E9="","",入力シート!E9)</f>
        <v/>
      </c>
      <c r="D34" s="178"/>
      <c r="E34" s="178"/>
      <c r="F34" s="178"/>
      <c r="G34" s="178"/>
      <c r="I34" s="23" t="s">
        <v>4</v>
      </c>
      <c r="J34" s="178" t="str">
        <f>IF(入力シート!G9="","",入力シート!G9)</f>
        <v/>
      </c>
      <c r="K34" s="178"/>
      <c r="L34" s="178"/>
      <c r="M34" s="178"/>
      <c r="N34" s="178"/>
    </row>
  </sheetData>
  <sheetProtection password="CB83" sheet="1"/>
  <mergeCells count="45">
    <mergeCell ref="C34:G34"/>
    <mergeCell ref="B27:F27"/>
    <mergeCell ref="I25:K25"/>
    <mergeCell ref="H27:J27"/>
    <mergeCell ref="J34:N34"/>
    <mergeCell ref="B30:C30"/>
    <mergeCell ref="F30:H30"/>
    <mergeCell ref="J30:M30"/>
    <mergeCell ref="A2:N2"/>
    <mergeCell ref="B4:D4"/>
    <mergeCell ref="G4:H4"/>
    <mergeCell ref="I4:K4"/>
    <mergeCell ref="B7:D7"/>
    <mergeCell ref="I7:K7"/>
    <mergeCell ref="B5:K5"/>
    <mergeCell ref="I13:K13"/>
    <mergeCell ref="B22:D22"/>
    <mergeCell ref="B21:D21"/>
    <mergeCell ref="B20:D20"/>
    <mergeCell ref="B19:D19"/>
    <mergeCell ref="B18:D18"/>
    <mergeCell ref="B17:D17"/>
    <mergeCell ref="I16:K16"/>
    <mergeCell ref="B16:D16"/>
    <mergeCell ref="B13:D13"/>
    <mergeCell ref="B12:D12"/>
    <mergeCell ref="B11:D11"/>
    <mergeCell ref="B10:D10"/>
    <mergeCell ref="I15:K15"/>
    <mergeCell ref="I14:K14"/>
    <mergeCell ref="B15:D15"/>
    <mergeCell ref="B14:D14"/>
    <mergeCell ref="I12:K12"/>
    <mergeCell ref="I11:K11"/>
    <mergeCell ref="I10:K10"/>
    <mergeCell ref="I9:K9"/>
    <mergeCell ref="I8:K8"/>
    <mergeCell ref="B9:D9"/>
    <mergeCell ref="B8:D8"/>
    <mergeCell ref="I22:K22"/>
    <mergeCell ref="I21:K21"/>
    <mergeCell ref="I20:K20"/>
    <mergeCell ref="I19:K19"/>
    <mergeCell ref="I18:K18"/>
    <mergeCell ref="I17:K17"/>
  </mergeCells>
  <phoneticPr fontId="2"/>
  <printOptions horizontalCentered="1"/>
  <pageMargins left="0.19685039370078741" right="0.19685039370078741" top="0.78740157480314965" bottom="0.78740157480314965" header="0.39370078740157483" footer="0.39370078740157483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/>
  </sheetViews>
  <sheetFormatPr defaultColWidth="9" defaultRowHeight="13.2"/>
  <cols>
    <col min="1" max="1" width="12.6640625" style="24" customWidth="1"/>
    <col min="2" max="2" width="32.6640625" style="24" customWidth="1"/>
    <col min="3" max="3" width="8.6640625" style="24" customWidth="1"/>
    <col min="4" max="4" width="30.6640625" style="24" customWidth="1"/>
    <col min="5" max="5" width="12.6640625" style="24" customWidth="1"/>
    <col min="6" max="6" width="20.6640625" style="24" customWidth="1"/>
    <col min="7" max="7" width="5.6640625" style="24" customWidth="1"/>
    <col min="8" max="8" width="20.6640625" style="24" customWidth="1"/>
    <col min="9" max="9" width="5.6640625" style="24" customWidth="1"/>
    <col min="10" max="10" width="20.6640625" style="24" customWidth="1"/>
    <col min="11" max="16384" width="9" style="24"/>
  </cols>
  <sheetData>
    <row r="1" spans="1:11" ht="18.75" customHeight="1">
      <c r="D1" s="25" t="str">
        <f>入力シート!B1</f>
        <v>令和３年度</v>
      </c>
      <c r="J1" s="25" t="str">
        <f>入力シート!B1</f>
        <v>令和３年度</v>
      </c>
      <c r="K1" s="28"/>
    </row>
    <row r="2" spans="1:11" ht="36" customHeight="1">
      <c r="A2" s="167" t="s">
        <v>104</v>
      </c>
      <c r="B2" s="167"/>
      <c r="C2" s="167"/>
      <c r="D2" s="167"/>
      <c r="E2" s="167" t="s">
        <v>107</v>
      </c>
      <c r="F2" s="167"/>
      <c r="G2" s="167"/>
      <c r="H2" s="167"/>
      <c r="I2" s="167"/>
      <c r="J2" s="167"/>
      <c r="K2" s="29"/>
    </row>
    <row r="4" spans="1:11" s="5" customFormat="1" ht="39.9" customHeight="1">
      <c r="A4" s="6" t="s">
        <v>1</v>
      </c>
      <c r="B4" s="13" t="str">
        <f>入力シート!E4</f>
        <v/>
      </c>
      <c r="C4" s="81"/>
      <c r="E4" s="6" t="s">
        <v>1</v>
      </c>
      <c r="F4" s="183" t="str">
        <f>入力シート!E4</f>
        <v/>
      </c>
      <c r="G4" s="184"/>
      <c r="H4" s="185"/>
      <c r="I4" s="81"/>
    </row>
    <row r="5" spans="1:11" s="5" customFormat="1" ht="14.4"/>
    <row r="6" spans="1:11" s="5" customFormat="1" ht="14.4"/>
    <row r="7" spans="1:11" s="5" customFormat="1" ht="30" customHeight="1">
      <c r="A7" s="6" t="s">
        <v>105</v>
      </c>
      <c r="B7" s="82" t="s">
        <v>143</v>
      </c>
      <c r="C7" s="27" t="s">
        <v>142</v>
      </c>
      <c r="D7" s="27" t="s">
        <v>1</v>
      </c>
      <c r="E7" s="6" t="s">
        <v>105</v>
      </c>
      <c r="F7" s="83" t="s">
        <v>143</v>
      </c>
      <c r="G7" s="6" t="s">
        <v>142</v>
      </c>
      <c r="H7" s="83" t="s">
        <v>143</v>
      </c>
      <c r="I7" s="6" t="s">
        <v>142</v>
      </c>
      <c r="J7" s="27" t="s">
        <v>1</v>
      </c>
    </row>
    <row r="8" spans="1:11" s="5" customFormat="1" ht="14.4">
      <c r="A8" s="30"/>
      <c r="B8" s="31"/>
      <c r="C8" s="31"/>
      <c r="D8" s="31"/>
      <c r="E8" s="30"/>
      <c r="F8" s="30"/>
      <c r="G8" s="30"/>
      <c r="H8" s="31"/>
      <c r="I8" s="31"/>
      <c r="J8" s="31"/>
    </row>
    <row r="9" spans="1:11" s="5" customFormat="1" ht="14.4">
      <c r="A9" s="32"/>
      <c r="E9" s="32"/>
      <c r="F9" s="32"/>
      <c r="G9" s="32"/>
    </row>
    <row r="10" spans="1:11" s="5" customFormat="1" ht="35.1" customHeight="1">
      <c r="A10" s="6" t="e">
        <f>VLOOKUP(入力シート!G4,入力シート!I1:Q18,8)</f>
        <v>#N/A</v>
      </c>
      <c r="B10" s="33" t="str">
        <f>IF(COUNTA(入力シート!$G$22:$G$36)&gt;=1,INDEX(入力シート!$B$22:$B$36,MATCH("Ｓ１",入力シート!$G$22:$G$36,0)),"")</f>
        <v/>
      </c>
      <c r="C10" s="13" t="str">
        <f>IF(COUNTA(入力シート!$G$22:$G$36)&gt;=1,INDEX(入力シート!$D$22:$D$36,MATCH("Ｓ１",入力シート!$G$22:$G$36,0)),"")</f>
        <v/>
      </c>
      <c r="D10" s="13" t="str">
        <f>IF(B10="","",$B$4)</f>
        <v/>
      </c>
      <c r="E10" s="6" t="e">
        <f>VLOOKUP(入力シート!G4,入力シート!I1:Q18,8)</f>
        <v>#N/A</v>
      </c>
      <c r="F10" s="6" t="str">
        <f>IF(COUNTBLANK(入力シート!$F$22:$F$36)&lt;=14,INDEX(入力シート!$B$22:$B$36,MATCH("ランク１位の左",入力シート!$F$22:$F$36,0)),"")</f>
        <v/>
      </c>
      <c r="G10" s="13" t="str">
        <f>IF(COUNTBLANK(入力シート!$F$22:$F$36)&lt;=14,INDEX(入力シート!$D$22:$D$36,MATCH("ランク１位の左",入力シート!$F$22:$F$36,0)),"")</f>
        <v/>
      </c>
      <c r="H10" s="33" t="str">
        <f>IF(COUNTBLANK(入力シート!$F$22:$F$36)&lt;=14,INDEX(入力シート!$B$22:$B$36,MATCH("ランク１位の右",入力シート!$F$22:$F$36,0)),"")</f>
        <v/>
      </c>
      <c r="I10" s="13" t="str">
        <f>IF(COUNTBLANK(入力シート!$F$22:$F$36)&lt;=14,INDEX(入力シート!$D$22:$D$36,MATCH("ランク１位の右",入力シート!$F$22:$F$36,0)),"")</f>
        <v/>
      </c>
      <c r="J10" s="13" t="str">
        <f>IF(F10="","",$B$4)</f>
        <v/>
      </c>
    </row>
    <row r="11" spans="1:11" s="5" customFormat="1" ht="14.4">
      <c r="A11" s="34"/>
      <c r="B11" s="35"/>
      <c r="C11" s="35"/>
      <c r="D11" s="35"/>
      <c r="E11" s="34"/>
      <c r="F11" s="34"/>
      <c r="G11" s="34"/>
      <c r="H11" s="35"/>
      <c r="I11" s="35"/>
      <c r="J11" s="35"/>
    </row>
    <row r="12" spans="1:11" s="5" customFormat="1" ht="14.4">
      <c r="A12" s="32"/>
      <c r="E12" s="32"/>
      <c r="F12" s="32"/>
      <c r="G12" s="32"/>
    </row>
    <row r="13" spans="1:11" s="5" customFormat="1" ht="35.1" customHeight="1">
      <c r="A13" s="6" t="e">
        <f>A10+1</f>
        <v>#N/A</v>
      </c>
      <c r="B13" s="33" t="str">
        <f>IF(COUNTA(入力シート!$G$22:$G$36)&gt;=2,INDEX(入力シート!$B$22:$B$36,MATCH("Ｓ２",入力シート!$G$22:$G$36,0)),"")</f>
        <v/>
      </c>
      <c r="C13" s="13" t="str">
        <f>IF(COUNTA(入力シート!$G$22:$G$36)&gt;=2,INDEX(入力シート!$D$22:$D$36,MATCH("Ｓ２",入力シート!$G$22:$G$36,0)),"")</f>
        <v/>
      </c>
      <c r="D13" s="6" t="str">
        <f>IF(B13="","",$B$4)</f>
        <v/>
      </c>
      <c r="E13" s="6" t="e">
        <f>E10+1</f>
        <v>#N/A</v>
      </c>
      <c r="F13" s="6" t="str">
        <f>IF(COUNTBLANK(入力シート!$F$22:$F$36)&lt;=12,INDEX(入力シート!$B$22:$B$36,MATCH("ランク２位の左",入力シート!$F$22:$F$36,0)),"")</f>
        <v/>
      </c>
      <c r="G13" s="13" t="str">
        <f>IF(COUNTBLANK(入力シート!$F$22:$F$36)&lt;=12,INDEX(入力シート!$D$22:$D$36,MATCH("ランク２位の左",入力シート!$F$22:$F$36,0)),"")</f>
        <v/>
      </c>
      <c r="H13" s="33" t="str">
        <f>IF(COUNTBLANK(入力シート!$F$22:$F$36)&lt;=12,INDEX(入力シート!$B$22:$B$36,MATCH("ランク２位の右",入力シート!$F$22:$F$36,0)),"")</f>
        <v/>
      </c>
      <c r="I13" s="13" t="str">
        <f>IF(COUNTBLANK(入力シート!$F$22:$F$36)&lt;=12,INDEX(入力シート!$D$22:$D$36,MATCH("ランク２位の右",入力シート!$F$22:$F$36,0)),"")</f>
        <v/>
      </c>
      <c r="J13" s="13" t="str">
        <f>IF(F13="","",$B$4)</f>
        <v/>
      </c>
    </row>
    <row r="14" spans="1:11" s="5" customFormat="1" ht="14.4">
      <c r="A14" s="34"/>
      <c r="B14" s="35"/>
      <c r="C14" s="35"/>
      <c r="D14" s="35"/>
      <c r="E14" s="34"/>
      <c r="F14" s="34"/>
      <c r="G14" s="34"/>
      <c r="H14" s="35"/>
      <c r="I14" s="35"/>
      <c r="J14" s="35"/>
    </row>
    <row r="15" spans="1:11" s="5" customFormat="1" ht="14.4">
      <c r="A15" s="32"/>
      <c r="E15" s="32"/>
      <c r="F15" s="32"/>
      <c r="G15" s="32"/>
    </row>
    <row r="16" spans="1:11" s="5" customFormat="1" ht="35.1" customHeight="1">
      <c r="A16" s="6" t="e">
        <f>A10+2</f>
        <v>#N/A</v>
      </c>
      <c r="B16" s="33" t="str">
        <f>IF(COUNTA(入力シート!$G$22:$G$36)&gt;=3,INDEX(入力シート!$B$22:$B$36,MATCH("Ｓ３",入力シート!$G$22:$G$36,0)),"")</f>
        <v/>
      </c>
      <c r="C16" s="13" t="str">
        <f>IF(COUNTA(入力シート!$G$22:$G$36)&gt;=3,INDEX(入力シート!$D$22:$D$36,MATCH("Ｓ３",入力シート!$G$22:$G$36,0)),"")</f>
        <v/>
      </c>
      <c r="D16" s="13" t="str">
        <f>IF(B16="","",$B$4)</f>
        <v/>
      </c>
      <c r="E16" s="6" t="e">
        <f>E10+2</f>
        <v>#N/A</v>
      </c>
      <c r="F16" s="6" t="str">
        <f>IF(COUNTBLANK(入力シート!$F$22:$F$36)&lt;=10,INDEX(入力シート!$B$22:$B$36,MATCH("ランク３位の左",入力シート!$F$22:$F$36,0)),"")</f>
        <v/>
      </c>
      <c r="G16" s="13" t="str">
        <f>IF(COUNTBLANK(入力シート!$F$22:$F$36)&lt;=10,INDEX(入力シート!$D$22:$D$36,MATCH("ランク３位の左",入力シート!$F$22:$F$36,0)),"")</f>
        <v/>
      </c>
      <c r="H16" s="33" t="str">
        <f>IF(COUNTBLANK(入力シート!$F$22:$F$36)&lt;=10,INDEX(入力シート!$B$22:$B$36,MATCH("ランク３位の右",入力シート!$F$22:$F$36,0)),"")</f>
        <v/>
      </c>
      <c r="I16" s="13" t="str">
        <f>IF(COUNTBLANK(入力シート!$F$22:$F$36)&lt;=10,INDEX(入力シート!$D$22:$D$36,MATCH("ランク３位の右",入力シート!$F$22:$F$36,0)),"")</f>
        <v/>
      </c>
      <c r="J16" s="13" t="str">
        <f>IF(F16="","",$B$4)</f>
        <v/>
      </c>
    </row>
    <row r="17" spans="1:10" s="5" customFormat="1" ht="14.4">
      <c r="A17" s="34"/>
      <c r="B17" s="35"/>
      <c r="C17" s="35"/>
      <c r="D17" s="35"/>
      <c r="E17" s="34"/>
      <c r="F17" s="34"/>
      <c r="G17" s="34"/>
      <c r="H17" s="35"/>
      <c r="I17" s="35"/>
      <c r="J17" s="35"/>
    </row>
    <row r="18" spans="1:10" s="5" customFormat="1" ht="14.4">
      <c r="A18" s="32"/>
      <c r="E18" s="32"/>
      <c r="F18" s="32"/>
      <c r="G18" s="32"/>
    </row>
    <row r="19" spans="1:10" s="5" customFormat="1" ht="35.1" customHeight="1">
      <c r="A19" s="6" t="e">
        <f>A10+3</f>
        <v>#N/A</v>
      </c>
      <c r="B19" s="33" t="str">
        <f>IF(COUNTA(入力シート!$G$22:$G$36)&gt;=4,INDEX(入力シート!$B$22:$B$36,MATCH("Ｓ４",入力シート!$G$22:$G$36,0)),"")</f>
        <v/>
      </c>
      <c r="C19" s="13" t="str">
        <f>IF(COUNTA(入力シート!$G$22:$G$36)&gt;=4,INDEX(入力シート!$D$22:$D$36,MATCH("Ｓ４",入力シート!$G$22:$G$36,0)),"")</f>
        <v/>
      </c>
      <c r="D19" s="13" t="str">
        <f>IF(B19="","",$B$4)</f>
        <v/>
      </c>
      <c r="E19" s="6" t="e">
        <f>E10+3</f>
        <v>#N/A</v>
      </c>
      <c r="F19" s="6" t="str">
        <f>IF(COUNTBLANK(入力シート!$F$22:$F$36)&lt;=8,INDEX(入力シート!$B$22:$B$36,MATCH("ランク４位の左",入力シート!$F$22:$F$36,0)),"")</f>
        <v/>
      </c>
      <c r="G19" s="13" t="str">
        <f>IF(COUNTBLANK(入力シート!$F$22:$F$36)&lt;=8,INDEX(入力シート!$D$22:$D$36,MATCH("ランク４位の左",入力シート!$F$22:$F$36,0)),"")</f>
        <v/>
      </c>
      <c r="H19" s="33" t="str">
        <f>IF(COUNTBLANK(入力シート!$F$22:$F$36)&lt;=8,INDEX(入力シート!$B$22:$B$36,MATCH("ランク４位の右",入力シート!$F$22:$F$36,0)),"")</f>
        <v/>
      </c>
      <c r="I19" s="13" t="str">
        <f>IF(COUNTBLANK(入力シート!$F$22:$F$36)&lt;=8,INDEX(入力シート!$D$22:$D$36,MATCH("ランク４位の右",入力シート!$F$22:$F$36,0)),"")</f>
        <v/>
      </c>
      <c r="J19" s="13" t="str">
        <f>IF(F19="","",$B$4)</f>
        <v/>
      </c>
    </row>
    <row r="20" spans="1:10" s="5" customFormat="1" ht="14.4">
      <c r="A20" s="34"/>
      <c r="B20" s="35"/>
      <c r="C20" s="35"/>
      <c r="D20" s="35"/>
      <c r="E20" s="34"/>
      <c r="F20" s="34"/>
      <c r="G20" s="34"/>
      <c r="H20" s="35"/>
      <c r="I20" s="35"/>
      <c r="J20" s="35"/>
    </row>
    <row r="21" spans="1:10" s="5" customFormat="1" ht="14.4">
      <c r="A21" s="32"/>
      <c r="E21" s="32"/>
      <c r="F21" s="32"/>
      <c r="G21" s="32"/>
    </row>
    <row r="22" spans="1:10" s="5" customFormat="1" ht="35.1" customHeight="1">
      <c r="A22" s="6" t="e">
        <f>A10+4</f>
        <v>#N/A</v>
      </c>
      <c r="B22" s="33" t="str">
        <f>IF(COUNTA(入力シート!$G$22:$G$36)&gt;=5,INDEX(入力シート!$B$22:$B$36,MATCH("Ｓ５",入力シート!$G$22:$G$36,0)),"")</f>
        <v/>
      </c>
      <c r="C22" s="13" t="str">
        <f>IF(COUNTA(入力シート!$G$22:$G$36)&gt;=5,INDEX(入力シート!$D$22:$D$36,MATCH("Ｓ５",入力シート!$G$22:$G$36,0)),"")</f>
        <v/>
      </c>
      <c r="D22" s="13" t="str">
        <f>IF(B22="","",$B$4)</f>
        <v/>
      </c>
      <c r="E22" s="6" t="e">
        <f>E10+4</f>
        <v>#N/A</v>
      </c>
      <c r="F22" s="6" t="str">
        <f>IF(COUNTBLANK(入力シート!$F$22:$F$36)&lt;=6,INDEX(入力シート!$B$22:$B$36,MATCH("ランク５位の左",入力シート!$F$22:$F$36,0)),"")</f>
        <v/>
      </c>
      <c r="G22" s="13" t="str">
        <f>IF(COUNTBLANK(入力シート!$F$22:$F$36)&lt;=6,INDEX(入力シート!$D$22:$D$36,MATCH("ランク５位の左",入力シート!$F$22:$F$36,0)),"")</f>
        <v/>
      </c>
      <c r="H22" s="33" t="str">
        <f>IF(COUNTBLANK(入力シート!$F$22:$F$36)&lt;=6,INDEX(入力シート!$B$22:$B$36,MATCH("ランク５位の右",入力シート!$F$22:$F$36,0)),"")</f>
        <v/>
      </c>
      <c r="I22" s="13" t="str">
        <f>IF(COUNTBLANK(入力シート!$F$22:$F$36)&lt;=6,INDEX(入力シート!$D$22:$D$36,MATCH("ランク５位の右",入力シート!$F$22:$F$36,0)),"")</f>
        <v/>
      </c>
      <c r="J22" s="13" t="str">
        <f>IF(F22="","",$B$4)</f>
        <v/>
      </c>
    </row>
    <row r="23" spans="1:10" s="5" customFormat="1" ht="14.4">
      <c r="A23" s="34"/>
      <c r="B23" s="35"/>
      <c r="C23" s="35"/>
      <c r="D23" s="35"/>
      <c r="E23" s="34"/>
      <c r="F23" s="34"/>
      <c r="G23" s="34"/>
      <c r="H23" s="35"/>
      <c r="I23" s="35"/>
      <c r="J23" s="35"/>
    </row>
    <row r="24" spans="1:10" s="5" customFormat="1" ht="14.4">
      <c r="A24" s="32"/>
      <c r="E24" s="32"/>
      <c r="F24" s="32"/>
      <c r="G24" s="32"/>
    </row>
    <row r="25" spans="1:10" s="5" customFormat="1" ht="35.1" customHeight="1">
      <c r="A25" s="6" t="e">
        <f>A10+5</f>
        <v>#N/A</v>
      </c>
      <c r="B25" s="33" t="str">
        <f>IF(COUNTA(入力シート!$G$22:$G$36)&gt;=6,INDEX(入力シート!$B$22:$B$36,MATCH("Ｓ６",入力シート!$G$22:$G$36,0)),"")</f>
        <v/>
      </c>
      <c r="C25" s="13" t="str">
        <f>IF(COUNTA(入力シート!$G$22:$G$36)&gt;=6,INDEX(入力シート!$D$22:$D$36,MATCH("Ｓ６",入力シート!$G$22:$G$36,0)),"")</f>
        <v/>
      </c>
      <c r="D25" s="13" t="str">
        <f>IF(B25="","",$B$4)</f>
        <v/>
      </c>
      <c r="E25" s="6" t="e">
        <f>E10+5</f>
        <v>#N/A</v>
      </c>
      <c r="F25" s="6" t="str">
        <f>IF(COUNTBLANK(入力シート!$F$22:$F$36)&lt;=4,INDEX(入力シート!$B$22:$B$36,MATCH("ランク６位の左",入力シート!$F$22:$F$36,0)),"")</f>
        <v/>
      </c>
      <c r="G25" s="13" t="str">
        <f>IF(COUNTBLANK(入力シート!$F$22:$F$36)&lt;=4,INDEX(入力シート!$D$22:$D$36,MATCH("ランク６位の左",入力シート!$F$22:$F$36,0)),"")</f>
        <v/>
      </c>
      <c r="H25" s="33" t="str">
        <f>IF(COUNTBLANK(入力シート!$F$22:$F$36)&lt;=4,INDEX(入力シート!$B$22:$B$36,MATCH("ランク６位の右",入力シート!$F$22:$F$36,0)),"")</f>
        <v/>
      </c>
      <c r="I25" s="13" t="str">
        <f>IF(COUNTBLANK(入力シート!$F$22:$F$36)&lt;=4,INDEX(入力シート!$D$22:$D$36,MATCH("ランク６位の右",入力シート!$F$22:$F$36,0)),"")</f>
        <v/>
      </c>
      <c r="J25" s="13" t="str">
        <f>IF(F25="","",$B$4)</f>
        <v/>
      </c>
    </row>
    <row r="26" spans="1:10" s="5" customFormat="1" ht="14.4">
      <c r="A26" s="35"/>
      <c r="B26" s="35"/>
      <c r="C26" s="35"/>
      <c r="D26" s="35"/>
      <c r="E26" s="35"/>
      <c r="F26" s="35"/>
      <c r="G26" s="35"/>
      <c r="H26" s="35"/>
      <c r="I26" s="35"/>
      <c r="J26" s="35"/>
    </row>
    <row r="27" spans="1:10" s="5" customFormat="1" ht="14.4"/>
    <row r="28" spans="1:10" s="5" customFormat="1" ht="14.4"/>
    <row r="29" spans="1:10" s="5" customFormat="1" ht="14.4">
      <c r="A29" s="37" t="s">
        <v>106</v>
      </c>
      <c r="B29" s="5" t="s">
        <v>108</v>
      </c>
      <c r="E29" s="37" t="s">
        <v>106</v>
      </c>
      <c r="F29" s="5" t="s">
        <v>108</v>
      </c>
    </row>
    <row r="30" spans="1:10" s="5" customFormat="1" ht="14.4">
      <c r="A30" s="37" t="s">
        <v>240</v>
      </c>
      <c r="B30" s="5" t="s">
        <v>241</v>
      </c>
      <c r="E30" s="37" t="s">
        <v>240</v>
      </c>
      <c r="F30" s="5" t="s">
        <v>241</v>
      </c>
    </row>
    <row r="31" spans="1:10" s="5" customFormat="1" ht="14.4">
      <c r="B31" s="5" t="s">
        <v>171</v>
      </c>
      <c r="F31" s="5" t="s">
        <v>171</v>
      </c>
    </row>
    <row r="32" spans="1:10" s="5" customFormat="1" ht="14.4">
      <c r="B32" s="5" t="s">
        <v>242</v>
      </c>
      <c r="F32" s="5" t="s">
        <v>242</v>
      </c>
    </row>
    <row r="33" spans="1:6" s="5" customFormat="1" ht="14.4"/>
    <row r="34" spans="1:6" s="5" customFormat="1" ht="14.4">
      <c r="A34" s="37" t="s">
        <v>243</v>
      </c>
      <c r="B34" s="5" t="s">
        <v>244</v>
      </c>
      <c r="E34" s="37" t="s">
        <v>243</v>
      </c>
      <c r="F34" s="5" t="s">
        <v>244</v>
      </c>
    </row>
    <row r="35" spans="1:6" s="5" customFormat="1" ht="14.4">
      <c r="B35" s="5" t="s">
        <v>245</v>
      </c>
      <c r="F35" s="5" t="s">
        <v>245</v>
      </c>
    </row>
    <row r="36" spans="1:6" s="5" customFormat="1" ht="14.4"/>
    <row r="37" spans="1:6" s="5" customFormat="1" ht="14.4"/>
    <row r="38" spans="1:6" s="5" customFormat="1" ht="14.4"/>
    <row r="39" spans="1:6" s="5" customFormat="1" ht="14.4"/>
    <row r="40" spans="1:6" s="5" customFormat="1" ht="14.4"/>
    <row r="41" spans="1:6" s="5" customFormat="1" ht="14.4"/>
    <row r="42" spans="1:6" s="5" customFormat="1" ht="14.4"/>
    <row r="43" spans="1:6" s="5" customFormat="1" ht="14.4"/>
    <row r="44" spans="1:6" s="5" customFormat="1" ht="14.4"/>
    <row r="45" spans="1:6" s="5" customFormat="1" ht="14.4"/>
  </sheetData>
  <sheetProtection sheet="1"/>
  <mergeCells count="3">
    <mergeCell ref="A2:D2"/>
    <mergeCell ref="E2:J2"/>
    <mergeCell ref="F4:H4"/>
  </mergeCells>
  <phoneticPr fontId="2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activeCell="F42" sqref="F42"/>
    </sheetView>
  </sheetViews>
  <sheetFormatPr defaultColWidth="9" defaultRowHeight="13.2"/>
  <cols>
    <col min="1" max="1" width="12.6640625" style="24" customWidth="1"/>
    <col min="2" max="2" width="32.6640625" style="24" customWidth="1"/>
    <col min="3" max="3" width="8.6640625" style="24" customWidth="1"/>
    <col min="4" max="4" width="30.6640625" style="24" customWidth="1"/>
    <col min="5" max="5" width="12.6640625" style="24" customWidth="1"/>
    <col min="6" max="6" width="20.6640625" style="24" customWidth="1"/>
    <col min="7" max="7" width="5.6640625" style="24" customWidth="1"/>
    <col min="8" max="8" width="20.6640625" style="24" customWidth="1"/>
    <col min="9" max="9" width="5.6640625" style="24" customWidth="1"/>
    <col min="10" max="10" width="20.6640625" style="24" customWidth="1"/>
    <col min="11" max="16384" width="9" style="24"/>
  </cols>
  <sheetData>
    <row r="1" spans="1:11" ht="18.75" customHeight="1">
      <c r="D1" s="25" t="str">
        <f>入力シート!B1</f>
        <v>令和３年度</v>
      </c>
      <c r="J1" s="25" t="str">
        <f>入力シート!B1</f>
        <v>令和３年度</v>
      </c>
      <c r="K1" s="28"/>
    </row>
    <row r="2" spans="1:11" ht="36" customHeight="1">
      <c r="A2" s="167" t="s">
        <v>109</v>
      </c>
      <c r="B2" s="167"/>
      <c r="C2" s="167"/>
      <c r="D2" s="167"/>
      <c r="E2" s="167" t="s">
        <v>110</v>
      </c>
      <c r="F2" s="167"/>
      <c r="G2" s="167"/>
      <c r="H2" s="167"/>
      <c r="I2" s="167"/>
      <c r="J2" s="167"/>
      <c r="K2" s="29"/>
    </row>
    <row r="4" spans="1:11" s="5" customFormat="1" ht="39.9" customHeight="1">
      <c r="A4" s="6" t="s">
        <v>1</v>
      </c>
      <c r="B4" s="13" t="str">
        <f>入力シート!E4</f>
        <v/>
      </c>
      <c r="C4" s="81"/>
      <c r="E4" s="6" t="s">
        <v>1</v>
      </c>
      <c r="F4" s="183" t="str">
        <f>入力シート!E4</f>
        <v/>
      </c>
      <c r="G4" s="184"/>
      <c r="H4" s="185"/>
      <c r="I4" s="81"/>
    </row>
    <row r="5" spans="1:11" s="5" customFormat="1" ht="14.4"/>
    <row r="6" spans="1:11" s="5" customFormat="1" ht="14.4"/>
    <row r="7" spans="1:11" s="5" customFormat="1" ht="30" customHeight="1">
      <c r="A7" s="6" t="s">
        <v>105</v>
      </c>
      <c r="B7" s="82" t="s">
        <v>143</v>
      </c>
      <c r="C7" s="27" t="s">
        <v>142</v>
      </c>
      <c r="D7" s="27" t="s">
        <v>1</v>
      </c>
      <c r="E7" s="6" t="s">
        <v>105</v>
      </c>
      <c r="F7" s="6" t="s">
        <v>143</v>
      </c>
      <c r="G7" s="6" t="s">
        <v>142</v>
      </c>
      <c r="H7" s="6" t="s">
        <v>143</v>
      </c>
      <c r="I7" s="6" t="s">
        <v>142</v>
      </c>
      <c r="J7" s="27" t="s">
        <v>1</v>
      </c>
    </row>
    <row r="8" spans="1:11" s="5" customFormat="1" ht="14.4">
      <c r="A8" s="30"/>
      <c r="B8" s="31"/>
      <c r="C8" s="31"/>
      <c r="D8" s="31"/>
      <c r="E8" s="30"/>
      <c r="F8" s="30"/>
      <c r="G8" s="30"/>
      <c r="H8" s="31"/>
      <c r="I8" s="31"/>
      <c r="J8" s="31"/>
    </row>
    <row r="9" spans="1:11" s="5" customFormat="1" ht="14.4">
      <c r="A9" s="32"/>
      <c r="E9" s="32"/>
      <c r="F9" s="32"/>
      <c r="G9" s="32"/>
    </row>
    <row r="10" spans="1:11" s="5" customFormat="1" ht="35.1" customHeight="1">
      <c r="A10" s="6" t="e">
        <f>VLOOKUP(入力シート!G4,入力シート!I1:Q18,8)</f>
        <v>#N/A</v>
      </c>
      <c r="B10" s="33" t="str">
        <f>IF(COUNTA(入力シート!$M$22:$M$36)&gt;=1,INDEX(入力シート!$H$22:$H$36,MATCH("Ｓ１",入力シート!$M$22:$M$36,0)),"")</f>
        <v/>
      </c>
      <c r="C10" s="13" t="str">
        <f>IF(COUNTA(入力シート!$M$22:$M$36)&gt;=1,INDEX(入力シート!$J$22:$J$36,MATCH("Ｓ１",入力シート!$M$22:$M$36,0)),"")</f>
        <v/>
      </c>
      <c r="D10" s="13" t="str">
        <f>IF(B10="","",$B$4)</f>
        <v/>
      </c>
      <c r="E10" s="6" t="e">
        <f>VLOOKUP(入力シート!G4,入力シート!I1:Q18,8)</f>
        <v>#N/A</v>
      </c>
      <c r="F10" s="6" t="str">
        <f>IF(COUNTBLANK(入力シート!$L$22:$L$36)&lt;=14,INDEX(入力シート!$H$22:$H$36,MATCH("ランク１位の左",入力シート!$L$22:$L$36,0)),"")</f>
        <v/>
      </c>
      <c r="G10" s="13" t="str">
        <f>IF(COUNTBLANK(入力シート!$L$22:$L$36)&lt;=14,INDEX(入力シート!$J$22:$J$36,MATCH("ランク１位の左",入力シート!$L$22:$L$36,0)),"")</f>
        <v/>
      </c>
      <c r="H10" s="33" t="str">
        <f>IF(COUNTBLANK(入力シート!$L$22:$L$36)&lt;=14,INDEX(入力シート!$H$22:$H$36,MATCH("ランク１位の右",入力シート!$L$22:$L$36,0)),"")</f>
        <v/>
      </c>
      <c r="I10" s="13" t="str">
        <f>IF(COUNTBLANK(入力シート!$L$22:$L$36)&lt;=14,INDEX(入力シート!$J$22:$J$36,MATCH("ランク１位の右",入力シート!$L$22:$L$36,0)),"")</f>
        <v/>
      </c>
      <c r="J10" s="13" t="str">
        <f>IF(F10="","",$B$4)</f>
        <v/>
      </c>
    </row>
    <row r="11" spans="1:11" s="5" customFormat="1" ht="14.4">
      <c r="A11" s="34"/>
      <c r="B11" s="35"/>
      <c r="C11" s="35"/>
      <c r="D11" s="35"/>
      <c r="E11" s="34"/>
      <c r="F11" s="34"/>
      <c r="G11" s="34"/>
      <c r="H11" s="35"/>
      <c r="I11" s="35"/>
      <c r="J11" s="35"/>
    </row>
    <row r="12" spans="1:11" s="5" customFormat="1" ht="14.4">
      <c r="A12" s="32"/>
      <c r="E12" s="32"/>
      <c r="F12" s="32"/>
      <c r="G12" s="32"/>
    </row>
    <row r="13" spans="1:11" s="5" customFormat="1" ht="35.1" customHeight="1">
      <c r="A13" s="6" t="e">
        <f>A10+1</f>
        <v>#N/A</v>
      </c>
      <c r="B13" s="33" t="str">
        <f>IF(COUNTA(入力シート!$M$22:$M$36)&gt;=2,INDEX(入力シート!$H$22:$H$36,MATCH("Ｓ２",入力シート!$M$22:$M$36,0)),"")</f>
        <v/>
      </c>
      <c r="C13" s="13" t="str">
        <f>IF(COUNTA(入力シート!$M$22:$M$36)&gt;=2,INDEX(入力シート!$J$22:$J$36,MATCH("Ｓ２",入力シート!$M$22:$M$36,0)),"")</f>
        <v/>
      </c>
      <c r="D13" s="6" t="str">
        <f>IF(B13="","",$B$4)</f>
        <v/>
      </c>
      <c r="E13" s="6" t="e">
        <f>E10+1</f>
        <v>#N/A</v>
      </c>
      <c r="F13" s="6" t="str">
        <f>IF(COUNTBLANK(入力シート!$L$22:$L$36)&lt;=12,INDEX(入力シート!$H$22:$H$36,MATCH("ランク２位の左",入力シート!$L$22:$L$36,0)),"")</f>
        <v/>
      </c>
      <c r="G13" s="13" t="str">
        <f>IF(COUNTBLANK(入力シート!$L$22:$L$36)&lt;=12,INDEX(入力シート!$J$22:$J$36,MATCH("ランク２位の左",入力シート!$L$22:$L$36,0)),"")</f>
        <v/>
      </c>
      <c r="H13" s="33" t="str">
        <f>IF(COUNTBLANK(入力シート!$L$22:$L$36)&lt;=12,INDEX(入力シート!$H$22:$H$36,MATCH("ランク２位の右",入力シート!$L$22:$L$36,0)),"")</f>
        <v/>
      </c>
      <c r="I13" s="13" t="str">
        <f>IF(COUNTBLANK(入力シート!$L$22:$L$36)&lt;=12,INDEX(入力シート!$J$22:$J$36,MATCH("ランク２位の右",入力シート!$L$22:$L$36,0)),"")</f>
        <v/>
      </c>
      <c r="J13" s="13" t="str">
        <f>IF(F13="","",$B$4)</f>
        <v/>
      </c>
    </row>
    <row r="14" spans="1:11" s="5" customFormat="1" ht="14.4">
      <c r="A14" s="34"/>
      <c r="B14" s="35"/>
      <c r="C14" s="35"/>
      <c r="D14" s="35"/>
      <c r="E14" s="34"/>
      <c r="F14" s="34"/>
      <c r="G14" s="34"/>
      <c r="H14" s="35"/>
      <c r="I14" s="35"/>
      <c r="J14" s="35"/>
    </row>
    <row r="15" spans="1:11" s="5" customFormat="1" ht="14.4">
      <c r="A15" s="32"/>
      <c r="E15" s="32"/>
      <c r="F15" s="32"/>
      <c r="G15" s="32"/>
    </row>
    <row r="16" spans="1:11" s="5" customFormat="1" ht="35.1" customHeight="1">
      <c r="A16" s="6" t="e">
        <f>A10+2</f>
        <v>#N/A</v>
      </c>
      <c r="B16" s="33" t="str">
        <f>IF(COUNTA(入力シート!$M$22:$M$36)&gt;=3,INDEX(入力シート!$H$22:$H$36,MATCH("Ｓ３",入力シート!$M$22:$M$36,0)),"")</f>
        <v/>
      </c>
      <c r="C16" s="13" t="str">
        <f>IF(COUNTA(入力シート!$M$22:$M$36)&gt;=3,INDEX(入力シート!$J$22:$J$36,MATCH("Ｓ３",入力シート!$M$22:$M$36,0)),"")</f>
        <v/>
      </c>
      <c r="D16" s="13" t="str">
        <f>IF(B16="","",$B$4)</f>
        <v/>
      </c>
      <c r="E16" s="6" t="e">
        <f>E10+2</f>
        <v>#N/A</v>
      </c>
      <c r="F16" s="6" t="str">
        <f>IF(COUNTBLANK(入力シート!$L$22:$L$36)&lt;=10,INDEX(入力シート!$H$22:$H$36,MATCH("ランク３位の左",入力シート!$L$22:$L$36,0)),"")</f>
        <v/>
      </c>
      <c r="G16" s="13" t="str">
        <f>IF(COUNTBLANK(入力シート!$L$22:$L$36)&lt;=10,INDEX(入力シート!$J$22:$J$36,MATCH("ランク３位の左",入力シート!$L$22:$L$36,0)),"")</f>
        <v/>
      </c>
      <c r="H16" s="33" t="str">
        <f>IF(COUNTBLANK(入力シート!$L$22:$L$36)&lt;=10,INDEX(入力シート!$H$22:$H$36,MATCH("ランク３位の右",入力シート!$L$22:$L$36,0)),"")</f>
        <v/>
      </c>
      <c r="I16" s="13" t="str">
        <f>IF(COUNTBLANK(入力シート!$L$22:$L$36)&lt;=10,INDEX(入力シート!$J$22:$J$36,MATCH("ランク３位の右",入力シート!$L$22:$L$36,0)),"")</f>
        <v/>
      </c>
      <c r="J16" s="13" t="str">
        <f>IF(F16="","",$B$4)</f>
        <v/>
      </c>
    </row>
    <row r="17" spans="1:10" s="5" customFormat="1" ht="14.4">
      <c r="A17" s="34"/>
      <c r="B17" s="35"/>
      <c r="C17" s="35"/>
      <c r="D17" s="35"/>
      <c r="E17" s="34"/>
      <c r="F17" s="34"/>
      <c r="G17" s="34"/>
      <c r="H17" s="35"/>
      <c r="I17" s="35"/>
      <c r="J17" s="35"/>
    </row>
    <row r="18" spans="1:10" s="5" customFormat="1" ht="14.4">
      <c r="A18" s="32"/>
      <c r="E18" s="32"/>
      <c r="F18" s="32"/>
      <c r="G18" s="32"/>
    </row>
    <row r="19" spans="1:10" s="5" customFormat="1" ht="35.1" customHeight="1">
      <c r="A19" s="6" t="e">
        <f>A10+3</f>
        <v>#N/A</v>
      </c>
      <c r="B19" s="33" t="str">
        <f>IF(COUNTA(入力シート!$M$22:$M$36)&gt;=4,INDEX(入力シート!$H$22:$H$36,MATCH("Ｓ４",入力シート!$M$22:$M$36,0)),"")</f>
        <v/>
      </c>
      <c r="C19" s="13" t="str">
        <f>IF(COUNTA(入力シート!$M$22:$M$36)&gt;=4,INDEX(入力シート!$J$22:$J$36,MATCH("Ｓ４",入力シート!$M$22:$M$36,0)),"")</f>
        <v/>
      </c>
      <c r="D19" s="13" t="str">
        <f>IF(B19="","",$B$4)</f>
        <v/>
      </c>
      <c r="E19" s="6" t="e">
        <f>E10+3</f>
        <v>#N/A</v>
      </c>
      <c r="F19" s="6" t="str">
        <f>IF(COUNTBLANK(入力シート!$L$22:$L$36)&lt;=8,INDEX(入力シート!$H$22:$H$36,MATCH("ランク４位の左",入力シート!$L$22:$L$36,0)),"")</f>
        <v/>
      </c>
      <c r="G19" s="13" t="str">
        <f>IF(COUNTBLANK(入力シート!$L$22:$L$36)&lt;=8,INDEX(入力シート!$J$22:$J$36,MATCH("ランク４位の左",入力シート!$L$22:$L$36,0)),"")</f>
        <v/>
      </c>
      <c r="H19" s="33" t="str">
        <f>IF(COUNTBLANK(入力シート!$L$22:$L$36)&lt;=8,INDEX(入力シート!$H$22:$H$36,MATCH("ランク４位の右",入力シート!$L$22:$L$36,0)),"")</f>
        <v/>
      </c>
      <c r="I19" s="13" t="str">
        <f>IF(COUNTBLANK(入力シート!$L$22:$L$36)&lt;=8,INDEX(入力シート!$J$22:$J$36,MATCH("ランク４位の右",入力シート!$L$22:$L$36,0)),"")</f>
        <v/>
      </c>
      <c r="J19" s="13" t="str">
        <f>IF(F19="","",$B$4)</f>
        <v/>
      </c>
    </row>
    <row r="20" spans="1:10" s="5" customFormat="1" ht="14.4">
      <c r="A20" s="34"/>
      <c r="B20" s="35"/>
      <c r="C20" s="35"/>
      <c r="D20" s="35"/>
      <c r="E20" s="34"/>
      <c r="F20" s="34"/>
      <c r="G20" s="34"/>
      <c r="H20" s="35"/>
      <c r="I20" s="35"/>
      <c r="J20" s="35"/>
    </row>
    <row r="21" spans="1:10" s="5" customFormat="1" ht="14.4">
      <c r="A21" s="32"/>
      <c r="E21" s="32"/>
      <c r="F21" s="32"/>
      <c r="G21" s="32"/>
    </row>
    <row r="22" spans="1:10" s="5" customFormat="1" ht="35.1" customHeight="1">
      <c r="A22" s="6" t="e">
        <f>A10+4</f>
        <v>#N/A</v>
      </c>
      <c r="B22" s="33" t="str">
        <f>IF(COUNTA(入力シート!$M$22:$M$36)&gt;=5,INDEX(入力シート!$H$22:$H$36,MATCH("Ｓ５",入力シート!$M$22:$M$36,0)),"")</f>
        <v/>
      </c>
      <c r="C22" s="13" t="str">
        <f>IF(COUNTA(入力シート!$M$22:$M$36)&gt;=5,INDEX(入力シート!$J$22:$J$36,MATCH("Ｓ５",入力シート!$M$22:$M$36,0)),"")</f>
        <v/>
      </c>
      <c r="D22" s="13" t="str">
        <f>IF(B22="","",$B$4)</f>
        <v/>
      </c>
      <c r="E22" s="6" t="e">
        <f>E10+4</f>
        <v>#N/A</v>
      </c>
      <c r="F22" s="6" t="str">
        <f>IF(COUNTBLANK(入力シート!$L$22:$L$36)&lt;=6,INDEX(入力シート!$H$22:$H$36,MATCH("ランク５位の左",入力シート!$L$22:$L$36,0)),"")</f>
        <v/>
      </c>
      <c r="G22" s="13" t="str">
        <f>IF(COUNTBLANK(入力シート!$L$22:$L$36)&lt;=6,INDEX(入力シート!$J$22:$J$36,MATCH("ランク５位の左",入力シート!$L$22:$L$36,0)),"")</f>
        <v/>
      </c>
      <c r="H22" s="33" t="str">
        <f>IF(COUNTBLANK(入力シート!$L$22:$L$36)&lt;=6,INDEX(入力シート!$H$22:$H$36,MATCH("ランク５位の右",入力シート!$L$22:$L$36,0)),"")</f>
        <v/>
      </c>
      <c r="I22" s="13" t="str">
        <f>IF(COUNTBLANK(入力シート!$L$22:$L$36)&lt;=6,INDEX(入力シート!$J$22:$J$36,MATCH("ランク５位の右",入力シート!$L$22:$L$36,0)),"")</f>
        <v/>
      </c>
      <c r="J22" s="13" t="str">
        <f>IF(F22="","",$B$4)</f>
        <v/>
      </c>
    </row>
    <row r="23" spans="1:10" s="5" customFormat="1" ht="14.4">
      <c r="A23" s="34"/>
      <c r="B23" s="35"/>
      <c r="C23" s="35"/>
      <c r="D23" s="35"/>
      <c r="E23" s="34"/>
      <c r="F23" s="34"/>
      <c r="G23" s="34"/>
      <c r="H23" s="35"/>
      <c r="I23" s="35"/>
      <c r="J23" s="35"/>
    </row>
    <row r="24" spans="1:10" s="5" customFormat="1" ht="14.4">
      <c r="A24" s="32"/>
      <c r="E24" s="32"/>
      <c r="F24" s="32"/>
      <c r="G24" s="32"/>
    </row>
    <row r="25" spans="1:10" s="5" customFormat="1" ht="35.1" customHeight="1">
      <c r="A25" s="6" t="e">
        <f>A10+5</f>
        <v>#N/A</v>
      </c>
      <c r="B25" s="33" t="str">
        <f>IF(COUNTA(入力シート!$M$22:$M$36)&gt;=6,INDEX(入力シート!$H$22:$H$36,MATCH("Ｓ６",入力シート!$M$22:$M$36,0)),"")</f>
        <v/>
      </c>
      <c r="C25" s="13" t="str">
        <f>IF(COUNTA(入力シート!$M$22:$M$36)&gt;=6,INDEX(入力シート!$J$22:$J$36,MATCH("Ｓ６",入力シート!$M$22:$M$36,0)),"")</f>
        <v/>
      </c>
      <c r="D25" s="13" t="str">
        <f>IF(B25="","",$B$4)</f>
        <v/>
      </c>
      <c r="E25" s="6" t="e">
        <f>E10+5</f>
        <v>#N/A</v>
      </c>
      <c r="F25" s="6" t="str">
        <f>IF(COUNTBLANK(入力シート!$L$22:$L$36)&lt;=4,INDEX(入力シート!$H$22:$H$36,MATCH("ランク６位の左",入力シート!$L$22:$L$36,0)),"")</f>
        <v/>
      </c>
      <c r="G25" s="13" t="str">
        <f>IF(COUNTBLANK(入力シート!$L$22:$L$36)&lt;=4,INDEX(入力シート!$J$22:$J$36,MATCH("ランク６位の左",入力シート!$L$22:$L$36,0)),"")</f>
        <v/>
      </c>
      <c r="H25" s="33" t="str">
        <f>IF(COUNTBLANK(入力シート!$L$22:$L$36)&lt;=4,INDEX(入力シート!$H$22:$H$36,MATCH("ランク６位の右",入力シート!$L$22:$L$36,0)),"")</f>
        <v/>
      </c>
      <c r="I25" s="13" t="str">
        <f>IF(COUNTBLANK(入力シート!$L$22:$L$36)&lt;=4,INDEX(入力シート!$J$22:$J$36,MATCH("ランク６位の右",入力シート!$L$22:$L$36,0)),"")</f>
        <v/>
      </c>
      <c r="J25" s="13" t="str">
        <f>IF(F25="","",$B$4)</f>
        <v/>
      </c>
    </row>
    <row r="26" spans="1:10" s="5" customFormat="1" ht="14.4">
      <c r="A26" s="35"/>
      <c r="B26" s="35"/>
      <c r="C26" s="35"/>
      <c r="D26" s="35"/>
      <c r="E26" s="35"/>
      <c r="F26" s="35"/>
      <c r="G26" s="35"/>
      <c r="H26" s="35"/>
      <c r="I26" s="35"/>
      <c r="J26" s="35"/>
    </row>
    <row r="27" spans="1:10" s="5" customFormat="1" ht="14.4"/>
    <row r="28" spans="1:10" s="5" customFormat="1" ht="14.4"/>
    <row r="29" spans="1:10" s="5" customFormat="1" ht="14.4">
      <c r="A29" s="37" t="s">
        <v>106</v>
      </c>
      <c r="B29" s="5" t="s">
        <v>108</v>
      </c>
      <c r="E29" s="37" t="s">
        <v>106</v>
      </c>
      <c r="F29" s="5" t="s">
        <v>108</v>
      </c>
    </row>
    <row r="30" spans="1:10" s="5" customFormat="1" ht="14.4">
      <c r="A30" s="37" t="s">
        <v>240</v>
      </c>
      <c r="B30" s="5" t="s">
        <v>241</v>
      </c>
      <c r="E30" s="37" t="s">
        <v>240</v>
      </c>
      <c r="F30" s="5" t="s">
        <v>241</v>
      </c>
    </row>
    <row r="31" spans="1:10" s="5" customFormat="1" ht="14.4">
      <c r="B31" s="5" t="s">
        <v>171</v>
      </c>
      <c r="F31" s="5" t="s">
        <v>171</v>
      </c>
    </row>
    <row r="32" spans="1:10" s="5" customFormat="1" ht="14.4">
      <c r="B32" s="5" t="s">
        <v>242</v>
      </c>
      <c r="F32" s="5" t="s">
        <v>242</v>
      </c>
    </row>
    <row r="33" spans="1:6" s="5" customFormat="1" ht="14.4"/>
    <row r="34" spans="1:6" s="5" customFormat="1" ht="14.4">
      <c r="A34" s="37" t="s">
        <v>243</v>
      </c>
      <c r="B34" s="5" t="s">
        <v>244</v>
      </c>
      <c r="E34" s="37" t="s">
        <v>243</v>
      </c>
      <c r="F34" s="5" t="s">
        <v>244</v>
      </c>
    </row>
    <row r="35" spans="1:6" s="5" customFormat="1" ht="14.4">
      <c r="B35" s="5" t="s">
        <v>245</v>
      </c>
      <c r="F35" s="5" t="s">
        <v>245</v>
      </c>
    </row>
    <row r="36" spans="1:6" s="5" customFormat="1" ht="14.4"/>
    <row r="37" spans="1:6" s="5" customFormat="1" ht="14.4"/>
    <row r="38" spans="1:6" s="5" customFormat="1" ht="14.4"/>
    <row r="39" spans="1:6" s="5" customFormat="1" ht="14.4"/>
    <row r="40" spans="1:6" s="5" customFormat="1" ht="14.4"/>
    <row r="41" spans="1:6" s="5" customFormat="1" ht="14.4"/>
    <row r="42" spans="1:6" s="5" customFormat="1" ht="14.4"/>
    <row r="43" spans="1:6" s="5" customFormat="1" ht="14.4"/>
    <row r="44" spans="1:6" s="5" customFormat="1" ht="14.4"/>
    <row r="45" spans="1:6" s="5" customFormat="1" ht="14.4"/>
  </sheetData>
  <sheetProtection sheet="1"/>
  <mergeCells count="3">
    <mergeCell ref="A2:D2"/>
    <mergeCell ref="E2:J2"/>
    <mergeCell ref="F4:H4"/>
  </mergeCells>
  <phoneticPr fontId="2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7"/>
  <sheetViews>
    <sheetView workbookViewId="0">
      <selection activeCell="N5" sqref="N5"/>
    </sheetView>
  </sheetViews>
  <sheetFormatPr defaultColWidth="9" defaultRowHeight="14.4"/>
  <cols>
    <col min="1" max="1" width="8.6640625" style="5" customWidth="1"/>
    <col min="2" max="2" width="11.6640625" style="5" customWidth="1"/>
    <col min="3" max="3" width="10.6640625" style="5" customWidth="1"/>
    <col min="4" max="4" width="2.44140625" style="5" customWidth="1"/>
    <col min="5" max="5" width="2.44140625" style="32" customWidth="1"/>
    <col min="6" max="7" width="2.44140625" style="32" bestFit="1" customWidth="1"/>
    <col min="8" max="8" width="2.44140625" style="32" customWidth="1"/>
    <col min="9" max="9" width="10.6640625" style="5" customWidth="1"/>
    <col min="10" max="10" width="2.44140625" style="5" customWidth="1"/>
    <col min="11" max="11" width="2.44140625" style="32" customWidth="1"/>
    <col min="12" max="13" width="2.44140625" style="32" bestFit="1" customWidth="1"/>
    <col min="14" max="14" width="2.44140625" style="32" customWidth="1"/>
    <col min="15" max="15" width="10.6640625" style="5" customWidth="1"/>
    <col min="16" max="16" width="2.44140625" style="5" customWidth="1"/>
    <col min="17" max="17" width="2.44140625" style="32" customWidth="1"/>
    <col min="18" max="19" width="2.44140625" style="32" bestFit="1" customWidth="1"/>
    <col min="20" max="20" width="2.44140625" style="32" customWidth="1"/>
    <col min="21" max="16384" width="9" style="5"/>
  </cols>
  <sheetData>
    <row r="3" spans="1:20" ht="23.25" customHeight="1">
      <c r="A3" s="183" t="str">
        <f>入力シート!E4&amp;"　（男子）"</f>
        <v>　（男子）</v>
      </c>
      <c r="B3" s="184"/>
      <c r="C3" s="184"/>
      <c r="D3" s="78"/>
      <c r="E3" s="26"/>
      <c r="F3" s="26"/>
      <c r="G3" s="26"/>
      <c r="H3" s="26"/>
      <c r="I3" s="38"/>
      <c r="J3" s="38"/>
      <c r="K3" s="26"/>
      <c r="L3" s="26"/>
      <c r="M3" s="26"/>
      <c r="N3" s="26"/>
      <c r="O3" s="38"/>
      <c r="P3" s="38"/>
      <c r="Q3" s="26"/>
      <c r="R3" s="26"/>
      <c r="S3" s="26"/>
      <c r="T3" s="27"/>
    </row>
    <row r="4" spans="1:20" ht="16.5" customHeight="1">
      <c r="A4" s="39" t="s">
        <v>113</v>
      </c>
      <c r="B4" s="40" t="str">
        <f>IF(入力シート!E11="","",入力シート!E11)</f>
        <v/>
      </c>
      <c r="C4" s="41" t="str">
        <f>IF(入力シート!B22="","",入力シート!B22)</f>
        <v/>
      </c>
      <c r="D4" s="41" t="str">
        <f>IF(入力シート!D22="","",入力シート!D22)</f>
        <v/>
      </c>
      <c r="E4" s="42" t="str">
        <f>IF(AND(0&lt;入力シート!E22,入力シート!E22&lt;=7),"T","")</f>
        <v/>
      </c>
      <c r="F4" s="42" t="str">
        <f>IF(入力シート!F22="","","D")</f>
        <v/>
      </c>
      <c r="G4" s="42" t="str">
        <f>IF(入力シート!G22="","","S")</f>
        <v/>
      </c>
      <c r="H4" s="84" t="str">
        <f>IF(入力シート!E22="ﾏﾈ","ﾏﾈ","")</f>
        <v/>
      </c>
      <c r="I4" s="41" t="str">
        <f>IF(入力シート!B23="","",入力シート!B23)</f>
        <v/>
      </c>
      <c r="J4" s="41" t="str">
        <f>IF(入力シート!D23="","",入力シート!D23)</f>
        <v/>
      </c>
      <c r="K4" s="42" t="str">
        <f>IF(AND(0&lt;入力シート!E23,入力シート!E23&lt;=7),"T","")</f>
        <v/>
      </c>
      <c r="L4" s="42" t="str">
        <f>IF(入力シート!F23="","","D")</f>
        <v/>
      </c>
      <c r="M4" s="42" t="str">
        <f>IF(入力シート!G23="","","S")</f>
        <v/>
      </c>
      <c r="N4" s="84" t="str">
        <f>IF(入力シート!E23="ﾏﾈ","ﾏﾈ","")</f>
        <v/>
      </c>
      <c r="O4" s="41" t="str">
        <f>IF(入力シート!B24="","",入力シート!B24)</f>
        <v/>
      </c>
      <c r="P4" s="41" t="str">
        <f>IF(入力シート!D24="","",入力シート!D24)</f>
        <v/>
      </c>
      <c r="Q4" s="42" t="str">
        <f>IF(AND(0&lt;入力シート!E24,入力シート!E24&lt;=7),"T","")</f>
        <v/>
      </c>
      <c r="R4" s="42" t="str">
        <f>IF(入力シート!F24="","","D")</f>
        <v/>
      </c>
      <c r="S4" s="42" t="str">
        <f>IF(入力シート!G24="","","S")</f>
        <v/>
      </c>
      <c r="T4" s="87" t="str">
        <f>IF(入力シート!E24="ﾏﾈ","ﾏﾈ","")</f>
        <v/>
      </c>
    </row>
    <row r="5" spans="1:20" ht="16.5" customHeight="1">
      <c r="A5" s="39" t="s">
        <v>8</v>
      </c>
      <c r="B5" s="43" t="str">
        <f>IF(入力シート!E13="","",入力シート!E13)</f>
        <v/>
      </c>
      <c r="C5" s="41" t="str">
        <f>IF(入力シート!B25="","",入力シート!B25)</f>
        <v/>
      </c>
      <c r="D5" s="41" t="str">
        <f>IF(入力シート!D25="","",入力シート!D25)</f>
        <v/>
      </c>
      <c r="E5" s="42" t="str">
        <f>IF(AND(0&lt;入力シート!E25,入力シート!E25&lt;=7),"T","")</f>
        <v/>
      </c>
      <c r="F5" s="42" t="str">
        <f>IF(入力シート!F25="","","D")</f>
        <v/>
      </c>
      <c r="G5" s="42" t="str">
        <f>IF(入力シート!G25="","","S")</f>
        <v/>
      </c>
      <c r="H5" s="85" t="str">
        <f>IF(入力シート!E25="ﾏﾈ","ﾏﾈ","")</f>
        <v/>
      </c>
      <c r="I5" s="41" t="str">
        <f>IF(入力シート!B26="","",入力シート!B26)</f>
        <v/>
      </c>
      <c r="J5" s="41" t="str">
        <f>IF(入力シート!D26="","",入力シート!D26)</f>
        <v/>
      </c>
      <c r="K5" s="42" t="str">
        <f>IF(AND(0&lt;入力シート!E26,入力シート!E26&lt;=7),"T","")</f>
        <v/>
      </c>
      <c r="L5" s="42" t="str">
        <f>IF(入力シート!F26="","","D")</f>
        <v/>
      </c>
      <c r="M5" s="42" t="str">
        <f>IF(入力シート!G26="","","S")</f>
        <v/>
      </c>
      <c r="N5" s="85" t="str">
        <f>IF(入力シート!E26="ﾏﾈ","ﾏﾈ","")</f>
        <v/>
      </c>
      <c r="O5" s="41" t="str">
        <f>IF(入力シート!B27="","",入力シート!B27)</f>
        <v/>
      </c>
      <c r="P5" s="41" t="str">
        <f>IF(入力シート!D27="","",入力シート!D27)</f>
        <v/>
      </c>
      <c r="Q5" s="42" t="str">
        <f>IF(AND(0&lt;入力シート!E27,入力シート!E27&lt;=7),"T","")</f>
        <v/>
      </c>
      <c r="R5" s="42" t="str">
        <f>IF(入力シート!F27="","","D")</f>
        <v/>
      </c>
      <c r="S5" s="42" t="str">
        <f>IF(入力シート!G27="","","S")</f>
        <v/>
      </c>
      <c r="T5" s="87" t="str">
        <f>IF(入力シート!E27="ﾏﾈ","ﾏﾈ","")</f>
        <v/>
      </c>
    </row>
    <row r="6" spans="1:20" ht="16.5" customHeight="1">
      <c r="A6" s="39" t="s">
        <v>112</v>
      </c>
      <c r="B6" s="43" t="str">
        <f>IF(入力シート!E15="","",IF(入力シート!F15="生徒","",入力シート!E15))</f>
        <v/>
      </c>
      <c r="C6" s="41" t="str">
        <f>IF(入力シート!B28="","",入力シート!B28)</f>
        <v/>
      </c>
      <c r="D6" s="41" t="str">
        <f>IF(入力シート!D28="","",入力シート!D28)</f>
        <v/>
      </c>
      <c r="E6" s="42" t="str">
        <f>IF(AND(0&lt;入力シート!E28,入力シート!E28&lt;=7),"T","")</f>
        <v/>
      </c>
      <c r="F6" s="42" t="str">
        <f>IF(入力シート!F28="","","D")</f>
        <v/>
      </c>
      <c r="G6" s="42" t="str">
        <f>IF(入力シート!G28="","","S")</f>
        <v/>
      </c>
      <c r="H6" s="85" t="str">
        <f>IF(入力シート!E28="ﾏﾈ","ﾏﾈ","")</f>
        <v/>
      </c>
      <c r="I6" s="41" t="str">
        <f>IF(入力シート!B29="","",入力シート!B29)</f>
        <v/>
      </c>
      <c r="J6" s="41" t="str">
        <f>IF(入力シート!D29="","",入力シート!D29)</f>
        <v/>
      </c>
      <c r="K6" s="42" t="str">
        <f>IF(AND(0&lt;入力シート!E29,入力シート!E29&lt;=7),"T","")</f>
        <v/>
      </c>
      <c r="L6" s="42" t="str">
        <f>IF(入力シート!F29="","","D")</f>
        <v/>
      </c>
      <c r="M6" s="42" t="str">
        <f>IF(入力シート!G29="","","S")</f>
        <v/>
      </c>
      <c r="N6" s="85" t="str">
        <f>IF(入力シート!E29="ﾏﾈ","ﾏﾈ","")</f>
        <v/>
      </c>
      <c r="O6" s="41" t="str">
        <f>IF(入力シート!B30="","",入力シート!B30)</f>
        <v/>
      </c>
      <c r="P6" s="41" t="str">
        <f>IF(入力シート!D30="","",入力シート!D30)</f>
        <v/>
      </c>
      <c r="Q6" s="42" t="str">
        <f>IF(AND(0&lt;入力シート!E30,入力シート!E30&lt;=7),"T","")</f>
        <v/>
      </c>
      <c r="R6" s="42" t="str">
        <f>IF(入力シート!F30="","","D")</f>
        <v/>
      </c>
      <c r="S6" s="42" t="str">
        <f>IF(入力シート!G30="","","S")</f>
        <v/>
      </c>
      <c r="T6" s="87" t="str">
        <f>IF(入力シート!E30="ﾏﾈ","ﾏﾈ","")</f>
        <v/>
      </c>
    </row>
    <row r="7" spans="1:20">
      <c r="A7" s="44"/>
      <c r="B7" s="43"/>
      <c r="C7" s="41" t="str">
        <f>IF(入力シート!B31="","",入力シート!B31)</f>
        <v/>
      </c>
      <c r="D7" s="41" t="str">
        <f>IF(入力シート!D31="","",入力シート!D31)</f>
        <v/>
      </c>
      <c r="E7" s="42" t="str">
        <f>IF(AND(0&lt;入力シート!E31,入力シート!E31&lt;=7),"T","")</f>
        <v/>
      </c>
      <c r="F7" s="42" t="str">
        <f>IF(入力シート!F31="","","D")</f>
        <v/>
      </c>
      <c r="G7" s="42" t="str">
        <f>IF(入力シート!G31="","","S")</f>
        <v/>
      </c>
      <c r="H7" s="85" t="str">
        <f>IF(入力シート!E31="ﾏﾈ","ﾏﾈ","")</f>
        <v/>
      </c>
      <c r="I7" s="41" t="str">
        <f>IF(入力シート!B32="","",入力シート!B32)</f>
        <v/>
      </c>
      <c r="J7" s="41" t="str">
        <f>IF(入力シート!D32="","",入力シート!D32)</f>
        <v/>
      </c>
      <c r="K7" s="42" t="str">
        <f>IF(AND(0&lt;入力シート!E32,入力シート!E32&lt;=7),"T","")</f>
        <v/>
      </c>
      <c r="L7" s="42" t="str">
        <f>IF(入力シート!F32="","","D")</f>
        <v/>
      </c>
      <c r="M7" s="42" t="str">
        <f>IF(入力シート!G32="","","S")</f>
        <v/>
      </c>
      <c r="N7" s="85" t="str">
        <f>IF(入力シート!E32="ﾏﾈ","ﾏﾈ","")</f>
        <v/>
      </c>
      <c r="O7" s="41" t="str">
        <f>IF(入力シート!B33="","",入力シート!B33)</f>
        <v/>
      </c>
      <c r="P7" s="41" t="str">
        <f>IF(入力シート!D33="","",入力シート!D33)</f>
        <v/>
      </c>
      <c r="Q7" s="42" t="str">
        <f>IF(AND(0&lt;入力シート!E33,入力シート!E33&lt;=7),"T","")</f>
        <v/>
      </c>
      <c r="R7" s="42" t="str">
        <f>IF(入力シート!F33="","","D")</f>
        <v/>
      </c>
      <c r="S7" s="42" t="str">
        <f>IF(入力シート!G33="","","S")</f>
        <v/>
      </c>
      <c r="T7" s="87" t="str">
        <f>IF(入力シート!E33="ﾏﾈ","ﾏﾈ","")</f>
        <v/>
      </c>
    </row>
    <row r="8" spans="1:20">
      <c r="A8" s="45"/>
      <c r="B8" s="46"/>
      <c r="C8" s="47" t="str">
        <f>IF(入力シート!B34="","",入力シート!B34)</f>
        <v/>
      </c>
      <c r="D8" s="47" t="str">
        <f>IF(入力シート!D34="","",入力シート!D34)</f>
        <v/>
      </c>
      <c r="E8" s="48" t="str">
        <f>IF(AND(0&lt;入力シート!E34,入力シート!E34&lt;=7),"T","")</f>
        <v/>
      </c>
      <c r="F8" s="48" t="str">
        <f>IF(入力シート!F34="","","D")</f>
        <v/>
      </c>
      <c r="G8" s="48" t="str">
        <f>IF(入力シート!G34="","","S")</f>
        <v/>
      </c>
      <c r="H8" s="86" t="str">
        <f>IF(入力シート!E34="ﾏﾈ","ﾏﾈ","")</f>
        <v/>
      </c>
      <c r="I8" s="47" t="str">
        <f>IF(入力シート!B35="","",入力シート!B35)</f>
        <v/>
      </c>
      <c r="J8" s="47" t="str">
        <f>IF(入力シート!D35="","",入力シート!D35)</f>
        <v/>
      </c>
      <c r="K8" s="48" t="str">
        <f>IF(AND(0&lt;入力シート!E35,入力シート!E35&lt;=7),"T","")</f>
        <v/>
      </c>
      <c r="L8" s="48" t="str">
        <f>IF(入力シート!F35="","","D")</f>
        <v/>
      </c>
      <c r="M8" s="48" t="str">
        <f>IF(入力シート!G35="","","S")</f>
        <v/>
      </c>
      <c r="N8" s="86" t="str">
        <f>IF(入力シート!E35="ﾏﾈ","ﾏﾈ","")</f>
        <v/>
      </c>
      <c r="O8" s="47" t="str">
        <f>IF(入力シート!B36="","",入力シート!B36)</f>
        <v/>
      </c>
      <c r="P8" s="47" t="str">
        <f>IF(入力シート!D36="","",入力シート!D36)</f>
        <v/>
      </c>
      <c r="Q8" s="48" t="str">
        <f>IF(AND(0&lt;入力シート!E36,入力シート!E36&lt;=7),"T","")</f>
        <v/>
      </c>
      <c r="R8" s="48" t="str">
        <f>IF(入力シート!F36="","","D")</f>
        <v/>
      </c>
      <c r="S8" s="48" t="str">
        <f>IF(入力シート!G36="","","S")</f>
        <v/>
      </c>
      <c r="T8" s="88" t="str">
        <f>IF(入力シート!E36="ﾏﾈ","ﾏﾈ","")</f>
        <v/>
      </c>
    </row>
    <row r="12" spans="1:20" ht="23.25" customHeight="1">
      <c r="A12" s="183" t="str">
        <f>入力シート!E4&amp;"　（女子）"</f>
        <v>　（女子）</v>
      </c>
      <c r="B12" s="184"/>
      <c r="C12" s="184"/>
      <c r="D12" s="78"/>
      <c r="E12" s="26"/>
      <c r="F12" s="26"/>
      <c r="G12" s="26"/>
      <c r="H12" s="26"/>
      <c r="I12" s="38"/>
      <c r="J12" s="38"/>
      <c r="K12" s="26"/>
      <c r="L12" s="26"/>
      <c r="M12" s="26"/>
      <c r="N12" s="26"/>
      <c r="O12" s="38"/>
      <c r="P12" s="38"/>
      <c r="Q12" s="26"/>
      <c r="R12" s="26"/>
      <c r="S12" s="26"/>
      <c r="T12" s="27"/>
    </row>
    <row r="13" spans="1:20" ht="16.5" customHeight="1">
      <c r="A13" s="39" t="s">
        <v>113</v>
      </c>
      <c r="B13" s="40" t="str">
        <f>IF(入力シート!G11="","",入力シート!G11)</f>
        <v/>
      </c>
      <c r="C13" s="41" t="str">
        <f>IF(入力シート!H22="","",入力シート!H22)</f>
        <v/>
      </c>
      <c r="D13" s="41" t="str">
        <f>IF(入力シート!J22="","",入力シート!J22)</f>
        <v/>
      </c>
      <c r="E13" s="42" t="str">
        <f>IF(AND(0&lt;入力シート!K22,入力シート!K22&lt;=7),"T","")</f>
        <v/>
      </c>
      <c r="F13" s="42" t="str">
        <f>IF(入力シート!L22="","","D")</f>
        <v/>
      </c>
      <c r="G13" s="42" t="str">
        <f>IF(入力シート!M22="","","S")</f>
        <v/>
      </c>
      <c r="H13" s="84" t="str">
        <f>IF(入力シート!K22="ﾏﾈ","ﾏﾈ","")</f>
        <v/>
      </c>
      <c r="I13" s="41" t="str">
        <f>IF(入力シート!H23="","",入力シート!H23)</f>
        <v/>
      </c>
      <c r="J13" s="41" t="str">
        <f>IF(入力シート!J23="","",入力シート!J23)</f>
        <v/>
      </c>
      <c r="K13" s="42" t="str">
        <f>IF(AND(0&lt;入力シート!K23,入力シート!K23&lt;=7),"T","")</f>
        <v/>
      </c>
      <c r="L13" s="42" t="str">
        <f>IF(入力シート!L23="","","D")</f>
        <v/>
      </c>
      <c r="M13" s="42" t="str">
        <f>IF(入力シート!M23="","","S")</f>
        <v/>
      </c>
      <c r="N13" s="84" t="str">
        <f>IF(入力シート!K23="ﾏﾈ","ﾏﾈ","")</f>
        <v/>
      </c>
      <c r="O13" s="41" t="str">
        <f>IF(入力シート!H24="","",入力シート!H24)</f>
        <v/>
      </c>
      <c r="P13" s="41" t="str">
        <f>IF(入力シート!J24="","",入力シート!J24)</f>
        <v/>
      </c>
      <c r="Q13" s="42" t="str">
        <f>IF(AND(0&lt;入力シート!K24,入力シート!K24&lt;=7),"T","")</f>
        <v/>
      </c>
      <c r="R13" s="42" t="str">
        <f>IF(入力シート!L24="","","D")</f>
        <v/>
      </c>
      <c r="S13" s="42" t="str">
        <f>IF(入力シート!M24="","","S")</f>
        <v/>
      </c>
      <c r="T13" s="87" t="str">
        <f>IF(入力シート!K24="ﾏﾈ","ﾏﾈ","")</f>
        <v/>
      </c>
    </row>
    <row r="14" spans="1:20" ht="16.5" customHeight="1">
      <c r="A14" s="39" t="s">
        <v>8</v>
      </c>
      <c r="B14" s="43" t="str">
        <f>IF(入力シート!G13="","",入力シート!G13)</f>
        <v/>
      </c>
      <c r="C14" s="41" t="str">
        <f>IF(入力シート!H25="","",入力シート!H25)</f>
        <v/>
      </c>
      <c r="D14" s="41" t="str">
        <f>IF(入力シート!J25="","",入力シート!J25)</f>
        <v/>
      </c>
      <c r="E14" s="42" t="str">
        <f>IF(AND(0&lt;入力シート!K25,入力シート!K25&lt;=7),"T","")</f>
        <v/>
      </c>
      <c r="F14" s="42" t="str">
        <f>IF(入力シート!L25="","","D")</f>
        <v/>
      </c>
      <c r="G14" s="42" t="str">
        <f>IF(入力シート!M25="","","S")</f>
        <v/>
      </c>
      <c r="H14" s="85" t="str">
        <f>IF(入力シート!K25="ﾏﾈ","ﾏﾈ","")</f>
        <v/>
      </c>
      <c r="I14" s="41" t="str">
        <f>IF(入力シート!H26="","",入力シート!H26)</f>
        <v/>
      </c>
      <c r="J14" s="41" t="str">
        <f>IF(入力シート!J26="","",入力シート!J26)</f>
        <v/>
      </c>
      <c r="K14" s="42" t="str">
        <f>IF(AND(0&lt;入力シート!K26,入力シート!K26&lt;=7),"T","")</f>
        <v/>
      </c>
      <c r="L14" s="42" t="str">
        <f>IF(入力シート!L26="","","D")</f>
        <v/>
      </c>
      <c r="M14" s="42" t="str">
        <f>IF(入力シート!M26="","","S")</f>
        <v/>
      </c>
      <c r="N14" s="85" t="str">
        <f>IF(入力シート!K26="ﾏﾈ","ﾏﾈ","")</f>
        <v/>
      </c>
      <c r="O14" s="41" t="str">
        <f>IF(入力シート!H27="","",入力シート!H27)</f>
        <v/>
      </c>
      <c r="P14" s="41" t="str">
        <f>IF(入力シート!J27="","",入力シート!J27)</f>
        <v/>
      </c>
      <c r="Q14" s="42" t="str">
        <f>IF(AND(0&lt;入力シート!K27,入力シート!K27&lt;=7),"T","")</f>
        <v/>
      </c>
      <c r="R14" s="42" t="str">
        <f>IF(入力シート!L27="","","D")</f>
        <v/>
      </c>
      <c r="S14" s="42" t="str">
        <f>IF(入力シート!M27="","","S")</f>
        <v/>
      </c>
      <c r="T14" s="87" t="str">
        <f>IF(入力シート!K27="ﾏﾈ","ﾏﾈ","")</f>
        <v/>
      </c>
    </row>
    <row r="15" spans="1:20" ht="16.5" customHeight="1">
      <c r="A15" s="39" t="s">
        <v>112</v>
      </c>
      <c r="B15" s="43" t="str">
        <f>IF(入力シート!G15="","",IF(入力シート!H15="生徒","",入力シート!G15))</f>
        <v/>
      </c>
      <c r="C15" s="41" t="str">
        <f>IF(入力シート!H28="","",入力シート!H28)</f>
        <v/>
      </c>
      <c r="D15" s="41" t="str">
        <f>IF(入力シート!J28="","",入力シート!J28)</f>
        <v/>
      </c>
      <c r="E15" s="42" t="str">
        <f>IF(AND(0&lt;入力シート!K28,入力シート!K28&lt;=7),"T","")</f>
        <v/>
      </c>
      <c r="F15" s="42" t="str">
        <f>IF(入力シート!L28="","","D")</f>
        <v/>
      </c>
      <c r="G15" s="42" t="str">
        <f>IF(入力シート!M28="","","S")</f>
        <v/>
      </c>
      <c r="H15" s="85" t="str">
        <f>IF(入力シート!K28="ﾏﾈ","ﾏﾈ","")</f>
        <v/>
      </c>
      <c r="I15" s="41" t="str">
        <f>IF(入力シート!H29="","",入力シート!H29)</f>
        <v/>
      </c>
      <c r="J15" s="41" t="str">
        <f>IF(入力シート!J29="","",入力シート!J29)</f>
        <v/>
      </c>
      <c r="K15" s="42" t="str">
        <f>IF(AND(0&lt;入力シート!K29,入力シート!K29&lt;=7),"T","")</f>
        <v/>
      </c>
      <c r="L15" s="42" t="str">
        <f>IF(入力シート!L29="","","D")</f>
        <v/>
      </c>
      <c r="M15" s="42" t="str">
        <f>IF(入力シート!M29="","","S")</f>
        <v/>
      </c>
      <c r="N15" s="85" t="str">
        <f>IF(入力シート!K29="ﾏﾈ","ﾏﾈ","")</f>
        <v/>
      </c>
      <c r="O15" s="41" t="str">
        <f>IF(入力シート!H30="","",入力シート!H30)</f>
        <v/>
      </c>
      <c r="P15" s="41" t="str">
        <f>IF(入力シート!J30="","",入力シート!J30)</f>
        <v/>
      </c>
      <c r="Q15" s="42" t="str">
        <f>IF(AND(0&lt;入力シート!K30,入力シート!K30&lt;=7),"T","")</f>
        <v/>
      </c>
      <c r="R15" s="42" t="str">
        <f>IF(入力シート!L30="","","D")</f>
        <v/>
      </c>
      <c r="S15" s="42" t="str">
        <f>IF(入力シート!M30="","","S")</f>
        <v/>
      </c>
      <c r="T15" s="87" t="str">
        <f>IF(入力シート!K30="ﾏﾈ","ﾏﾈ","")</f>
        <v/>
      </c>
    </row>
    <row r="16" spans="1:20">
      <c r="A16" s="44"/>
      <c r="B16" s="43"/>
      <c r="C16" s="41" t="str">
        <f>IF(入力シート!H31="","",入力シート!H31)</f>
        <v/>
      </c>
      <c r="D16" s="41" t="str">
        <f>IF(入力シート!J31="","",入力シート!J31)</f>
        <v/>
      </c>
      <c r="E16" s="42" t="str">
        <f>IF(AND(0&lt;入力シート!K31,入力シート!K31&lt;=7),"T","")</f>
        <v/>
      </c>
      <c r="F16" s="42" t="str">
        <f>IF(入力シート!L31="","","D")</f>
        <v/>
      </c>
      <c r="G16" s="42" t="str">
        <f>IF(入力シート!M31="","","S")</f>
        <v/>
      </c>
      <c r="H16" s="85" t="str">
        <f>IF(入力シート!K31="ﾏﾈ","ﾏﾈ","")</f>
        <v/>
      </c>
      <c r="I16" s="41" t="str">
        <f>IF(入力シート!H32="","",入力シート!H32)</f>
        <v/>
      </c>
      <c r="J16" s="41" t="str">
        <f>IF(入力シート!J32="","",入力シート!J32)</f>
        <v/>
      </c>
      <c r="K16" s="42" t="str">
        <f>IF(AND(0&lt;入力シート!K32,入力シート!K32&lt;=7),"T","")</f>
        <v/>
      </c>
      <c r="L16" s="42" t="str">
        <f>IF(入力シート!L32="","","D")</f>
        <v/>
      </c>
      <c r="M16" s="42" t="str">
        <f>IF(入力シート!M32="","","S")</f>
        <v/>
      </c>
      <c r="N16" s="85" t="str">
        <f>IF(入力シート!K32="ﾏﾈ","ﾏﾈ","")</f>
        <v/>
      </c>
      <c r="O16" s="41" t="str">
        <f>IF(入力シート!H33="","",入力シート!H33)</f>
        <v/>
      </c>
      <c r="P16" s="41" t="str">
        <f>IF(入力シート!J33="","",入力シート!J33)</f>
        <v/>
      </c>
      <c r="Q16" s="42" t="str">
        <f>IF(AND(0&lt;入力シート!K33,入力シート!K33&lt;=7),"T","")</f>
        <v/>
      </c>
      <c r="R16" s="42" t="str">
        <f>IF(入力シート!L33="","","D")</f>
        <v/>
      </c>
      <c r="S16" s="42" t="str">
        <f>IF(入力シート!M33="","","S")</f>
        <v/>
      </c>
      <c r="T16" s="87" t="str">
        <f>IF(入力シート!K33="ﾏﾈ","ﾏﾈ","")</f>
        <v/>
      </c>
    </row>
    <row r="17" spans="1:20">
      <c r="A17" s="45"/>
      <c r="B17" s="46"/>
      <c r="C17" s="47" t="str">
        <f>IF(入力シート!H34="","",入力シート!H34)</f>
        <v/>
      </c>
      <c r="D17" s="47" t="str">
        <f>IF(入力シート!J34="","",入力シート!J34)</f>
        <v/>
      </c>
      <c r="E17" s="48" t="str">
        <f>IF(AND(0&lt;入力シート!K34,入力シート!K34&lt;=7),"T","")</f>
        <v/>
      </c>
      <c r="F17" s="48" t="str">
        <f>IF(入力シート!L34="","","D")</f>
        <v/>
      </c>
      <c r="G17" s="48" t="str">
        <f>IF(入力シート!M34="","","S")</f>
        <v/>
      </c>
      <c r="H17" s="86" t="str">
        <f>IF(入力シート!K34="ﾏﾈ","ﾏﾈ","")</f>
        <v/>
      </c>
      <c r="I17" s="47" t="str">
        <f>IF(入力シート!H35="","",入力シート!H35)</f>
        <v/>
      </c>
      <c r="J17" s="47" t="str">
        <f>IF(入力シート!J35="","",入力シート!J35)</f>
        <v/>
      </c>
      <c r="K17" s="48" t="str">
        <f>IF(AND(0&lt;入力シート!K35,入力シート!K35&lt;=7),"T","")</f>
        <v/>
      </c>
      <c r="L17" s="48" t="str">
        <f>IF(入力シート!L35="","","D")</f>
        <v/>
      </c>
      <c r="M17" s="48" t="str">
        <f>IF(入力シート!M35="","","S")</f>
        <v/>
      </c>
      <c r="N17" s="86" t="str">
        <f>IF(入力シート!K35="ﾏﾈ","ﾏﾈ","")</f>
        <v/>
      </c>
      <c r="O17" s="47" t="str">
        <f>IF(入力シート!H36="","",入力シート!H36)</f>
        <v/>
      </c>
      <c r="P17" s="47" t="str">
        <f>IF(入力シート!J36="","",入力シート!J36)</f>
        <v/>
      </c>
      <c r="Q17" s="48" t="str">
        <f>IF(AND(0&lt;入力シート!K36,入力シート!K36&lt;=7),"T","")</f>
        <v/>
      </c>
      <c r="R17" s="48" t="str">
        <f>IF(入力シート!L36="","","D")</f>
        <v/>
      </c>
      <c r="S17" s="48" t="str">
        <f>IF(入力シート!M36="","","S")</f>
        <v/>
      </c>
      <c r="T17" s="88" t="str">
        <f>IF(入力シート!K36="ﾏﾈ","ﾏﾈ","")</f>
        <v/>
      </c>
    </row>
  </sheetData>
  <sheetProtection sheet="1"/>
  <mergeCells count="2">
    <mergeCell ref="A12:C12"/>
    <mergeCell ref="A3:C3"/>
  </mergeCells>
  <phoneticPr fontId="2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C2" sqref="C2"/>
    </sheetView>
  </sheetViews>
  <sheetFormatPr defaultColWidth="9" defaultRowHeight="13.2"/>
  <cols>
    <col min="1" max="1" width="2.44140625" style="49" bestFit="1" customWidth="1"/>
    <col min="2" max="2" width="12.21875" style="49" bestFit="1" customWidth="1"/>
    <col min="3" max="3" width="17.6640625" style="49" customWidth="1"/>
    <col min="4" max="4" width="20.44140625" style="49" bestFit="1" customWidth="1"/>
    <col min="5" max="7" width="17.6640625" style="49" customWidth="1"/>
    <col min="8" max="8" width="5.21875" style="49" bestFit="1" customWidth="1"/>
    <col min="9" max="10" width="17.6640625" style="49" customWidth="1"/>
    <col min="11" max="16384" width="9" style="49"/>
  </cols>
  <sheetData>
    <row r="1" spans="1:11" ht="21.75" customHeight="1">
      <c r="B1" s="186" t="s">
        <v>198</v>
      </c>
      <c r="C1" s="186"/>
      <c r="D1" s="186"/>
      <c r="E1" s="186" t="s">
        <v>199</v>
      </c>
      <c r="F1" s="186"/>
      <c r="G1" s="186"/>
    </row>
    <row r="2" spans="1:11">
      <c r="B2" s="106" t="s">
        <v>192</v>
      </c>
      <c r="C2" s="107" t="str">
        <f>IF(入力シート!E4="","",入力シート!E4)</f>
        <v/>
      </c>
      <c r="D2" s="106"/>
      <c r="E2" s="106" t="s">
        <v>192</v>
      </c>
      <c r="F2" s="49" t="str">
        <f>入力シート!E4</f>
        <v/>
      </c>
    </row>
    <row r="3" spans="1:11">
      <c r="B3" s="106" t="s">
        <v>193</v>
      </c>
      <c r="C3" s="108" t="str">
        <f>IF(入力シート!E11="","",入力シート!E11)</f>
        <v/>
      </c>
      <c r="D3" s="108"/>
      <c r="E3" s="106" t="s">
        <v>193</v>
      </c>
      <c r="F3" s="49" t="str">
        <f>IF(入力シート!G11="","",入力シート!G11)</f>
        <v/>
      </c>
    </row>
    <row r="4" spans="1:11">
      <c r="B4" s="106" t="s">
        <v>194</v>
      </c>
      <c r="C4" s="108" t="str">
        <f>IF(入力シート!E13="","",入力シート!E13)</f>
        <v/>
      </c>
      <c r="D4" s="106"/>
      <c r="E4" s="106" t="s">
        <v>194</v>
      </c>
      <c r="F4" s="49" t="str">
        <f>IF(入力シート!G13="","",入力シート!G13)</f>
        <v/>
      </c>
    </row>
    <row r="5" spans="1:11">
      <c r="B5" s="106" t="s">
        <v>195</v>
      </c>
      <c r="C5" s="108" t="str">
        <f>IF(入力シート!E15="","",入力シート!E15)</f>
        <v/>
      </c>
      <c r="D5" s="108"/>
      <c r="E5" s="106" t="s">
        <v>195</v>
      </c>
      <c r="F5" s="49" t="str">
        <f>IF(入力シート!G15="","",入力シート!G15)</f>
        <v/>
      </c>
    </row>
    <row r="6" spans="1:11">
      <c r="A6" s="49">
        <v>1</v>
      </c>
      <c r="B6" s="106" t="s">
        <v>196</v>
      </c>
      <c r="C6" s="108" t="str">
        <f>IF(COUNT(入力シート!$E$22:$E$36)&gt;=1,INDEX(入力シート!$B$22:$B$36&amp;入力シート!$D$22:$D$36,MATCH(1,入力シート!$E$22:$E$36,0)),"")</f>
        <v/>
      </c>
      <c r="D6" s="108" t="str">
        <f>IF(COUNT(入力シート!$E$22:$E$36)&gt;=1,INDEX(入力シート!$C$22:$C$36,MATCH(1,入力シート!$E$22:$E$36,0)),"")</f>
        <v/>
      </c>
      <c r="E6" s="106" t="s">
        <v>196</v>
      </c>
      <c r="F6" s="49" t="str">
        <f>IF(COUNT(入力シート!$K$22:$K$36)&gt;=1,INDEX(入力シート!$H$22:$H$36&amp;入力シート!$J$22:$J$36,MATCH(1,入力シート!$K$22:$K$36,0)),"")</f>
        <v/>
      </c>
      <c r="G6" s="49" t="str">
        <f>IF(COUNT(入力シート!$K$22:$K$36)&gt;=1,INDEX(入力シート!$I$22:$I$36,MATCH(1,入力シート!$K$22:$K$36,0)),"")</f>
        <v/>
      </c>
    </row>
    <row r="7" spans="1:11">
      <c r="A7" s="49">
        <v>2</v>
      </c>
      <c r="B7" s="106" t="s">
        <v>196</v>
      </c>
      <c r="C7" s="108" t="str">
        <f>IF(COUNT(入力シート!$E$22:$E$36)&gt;=2,INDEX(入力シート!$B$22:$B$36&amp;入力シート!$D$22:$D$36,MATCH(2,入力シート!$E$22:$E$36,0)),"")</f>
        <v/>
      </c>
      <c r="D7" s="108" t="str">
        <f>IF(COUNT(入力シート!$E$22:$E$36)&gt;=2,INDEX(入力シート!$C$22:$C$36,MATCH(2,入力シート!$E$22:$E$36,0)),"")</f>
        <v/>
      </c>
      <c r="E7" s="106" t="s">
        <v>196</v>
      </c>
      <c r="F7" s="49" t="str">
        <f>IF(COUNT(入力シート!$K$22:$K$36)&gt;=2,INDEX(入力シート!$H$22:$H$36&amp;入力シート!$J$22:$J$36,MATCH(2,入力シート!$K$22:$K$36,0)),"")</f>
        <v/>
      </c>
      <c r="G7" s="49" t="str">
        <f>IF(COUNT(入力シート!$K$22:$K$36)&gt;=2,INDEX(入力シート!$I$22:$I$36,MATCH(2,入力シート!$K$22:$K$36,0)),"")</f>
        <v/>
      </c>
    </row>
    <row r="8" spans="1:11">
      <c r="A8" s="49">
        <v>3</v>
      </c>
      <c r="B8" s="106" t="s">
        <v>196</v>
      </c>
      <c r="C8" s="108" t="str">
        <f>IF(COUNT(入力シート!$E$22:$E$36)&gt;=3,INDEX(入力シート!$B$22:$B$36&amp;入力シート!$D$22:$D$36,MATCH(3,入力シート!$E$22:$E$36,0)),"")</f>
        <v/>
      </c>
      <c r="D8" s="108" t="str">
        <f>IF(COUNT(入力シート!$E$22:$E$36)&gt;=3,INDEX(入力シート!$C$22:$C$36,MATCH(3,入力シート!$E$22:$E$36,0)),"")</f>
        <v/>
      </c>
      <c r="E8" s="106" t="s">
        <v>196</v>
      </c>
      <c r="F8" s="49" t="str">
        <f>IF(COUNT(入力シート!$K$22:$K$36)&gt;=3,INDEX(入力シート!$H$22:$H$36&amp;入力シート!$J$22:$J$36,MATCH(3,入力シート!$K$22:$K$36,0)),"")</f>
        <v/>
      </c>
      <c r="G8" s="49" t="str">
        <f>IF(COUNT(入力シート!$K$22:$K$36)&gt;=3,INDEX(入力シート!$I$22:$I$36,MATCH(3,入力シート!$K$22:$K$36,0)),"")</f>
        <v/>
      </c>
    </row>
    <row r="9" spans="1:11">
      <c r="A9" s="49">
        <v>4</v>
      </c>
      <c r="B9" s="106" t="s">
        <v>196</v>
      </c>
      <c r="C9" s="108" t="str">
        <f>IF(COUNT(入力シート!$E$22:$E$36)&gt;=4,INDEX(入力シート!$B$22:$B$36&amp;入力シート!$D$22:$D$36,MATCH(4,入力シート!$E$22:$E$36,0)),"")</f>
        <v/>
      </c>
      <c r="D9" s="108" t="str">
        <f>IF(COUNT(入力シート!$E$22:$E$36)&gt;=4,INDEX(入力シート!$C$22:$C$36,MATCH(4,入力シート!$E$22:$E$36,0)),"")</f>
        <v/>
      </c>
      <c r="E9" s="106" t="s">
        <v>196</v>
      </c>
      <c r="F9" s="49" t="str">
        <f>IF(COUNT(入力シート!$K$22:$K$36)&gt;=4,INDEX(入力シート!$H$22:$H$36&amp;入力シート!$J$22:$J$36,MATCH(4,入力シート!$K$22:$K$36,0)),"")</f>
        <v/>
      </c>
      <c r="G9" s="49" t="str">
        <f>IF(COUNT(入力シート!$K$22:$K$36)&gt;=4,INDEX(入力シート!$I$22:$I$36,MATCH(4,入力シート!$K$22:$K$36,0)),"")</f>
        <v/>
      </c>
    </row>
    <row r="10" spans="1:11">
      <c r="A10" s="49">
        <v>5</v>
      </c>
      <c r="B10" s="106" t="s">
        <v>196</v>
      </c>
      <c r="C10" s="108" t="str">
        <f>IF(COUNT(入力シート!$E$22:$E$36)&gt;=5,INDEX(入力シート!$B$22:$B$36&amp;入力シート!$D$22:$D$36,MATCH(5,入力シート!$E$22:$E$36,0)),"")</f>
        <v/>
      </c>
      <c r="D10" s="108" t="str">
        <f>IF(COUNT(入力シート!$E$22:$E$36)&gt;=5,INDEX(入力シート!$C$22:$C$36,MATCH(5,入力シート!$E$22:$E$36,0)),"")</f>
        <v/>
      </c>
      <c r="E10" s="106" t="s">
        <v>196</v>
      </c>
      <c r="F10" s="49" t="str">
        <f>IF(COUNT(入力シート!$K$22:$K$36)&gt;=5,INDEX(入力シート!$H$22:$H$36&amp;入力シート!$J$22:$J$36,MATCH(5,入力シート!$K$22:$K$36,0)),"")</f>
        <v/>
      </c>
      <c r="G10" s="49" t="str">
        <f>IF(COUNT(入力シート!$K$22:$K$36)&gt;=5,INDEX(入力シート!$I$22:$I$36,MATCH(5,入力シート!$K$22:$K$36,0)),"")</f>
        <v/>
      </c>
    </row>
    <row r="11" spans="1:11">
      <c r="A11" s="49">
        <v>6</v>
      </c>
      <c r="B11" s="106" t="s">
        <v>196</v>
      </c>
      <c r="C11" s="108" t="str">
        <f>IF(COUNT(入力シート!$E$22:$E$36)&gt;=6,INDEX(入力シート!$B$22:$B$36&amp;入力シート!$D$22:$D$36,MATCH(6,入力シート!$E$22:$E$36,0)),"")</f>
        <v/>
      </c>
      <c r="D11" s="108" t="str">
        <f>IF(COUNT(入力シート!$E$22:$E$36)&gt;=6,INDEX(入力シート!$C$22:$C$36,MATCH(6,入力シート!$E$22:$E$36,0)),"")</f>
        <v/>
      </c>
      <c r="E11" s="106" t="s">
        <v>196</v>
      </c>
      <c r="F11" s="49" t="str">
        <f>IF(COUNT(入力シート!$K$22:$K$36)&gt;=6,INDEX(入力シート!$H$22:$H$36&amp;入力シート!$J$22:$J$36,MATCH(6,入力シート!$K$22:$K$36,0)),"")</f>
        <v/>
      </c>
      <c r="G11" s="49" t="str">
        <f>IF(COUNT(入力シート!$K$22:$K$36)&gt;=6,INDEX(入力シート!$I$22:$I$36,MATCH(6,入力シート!$K$22:$K$36,0)),"")</f>
        <v/>
      </c>
    </row>
    <row r="12" spans="1:11">
      <c r="A12" s="49">
        <v>7</v>
      </c>
      <c r="B12" s="106" t="s">
        <v>196</v>
      </c>
      <c r="C12" s="108" t="str">
        <f>IF(COUNT(入力シート!$E$22:$E$36)&gt;=7,INDEX(入力シート!$B$22:$B$36&amp;入力シート!$D$22:$D$36,MATCH(7,入力シート!$E$22:$E$36,0)),"")</f>
        <v/>
      </c>
      <c r="D12" s="108" t="str">
        <f>IF(COUNT(入力シート!$E$22:$E$36)&gt;=7,INDEX(入力シート!$C$22:$C$36,MATCH(7,入力シート!$E$22:$E$36,0)),"")</f>
        <v/>
      </c>
      <c r="E12" s="106" t="s">
        <v>196</v>
      </c>
      <c r="F12" s="49" t="str">
        <f>IF(COUNT(入力シート!$K$22:$K$36)&gt;=7,INDEX(入力シート!$H$22:$H$36&amp;入力シート!$J$22:$J$36,MATCH(7,入力シート!$K$22:$K$36,0)),"")</f>
        <v/>
      </c>
      <c r="G12" s="49" t="str">
        <f>IF(COUNT(入力シート!$K$22:$K$36)&gt;=7,INDEX(入力シート!$I$22:$I$36,MATCH(7,入力シート!$K$22:$K$36,0)),"")</f>
        <v/>
      </c>
    </row>
    <row r="14" spans="1:11">
      <c r="B14" s="49" t="s">
        <v>205</v>
      </c>
      <c r="C14" s="49" t="s">
        <v>207</v>
      </c>
      <c r="D14" s="49" t="s">
        <v>201</v>
      </c>
      <c r="E14" s="49" t="s">
        <v>202</v>
      </c>
      <c r="F14" s="49" t="s">
        <v>203</v>
      </c>
      <c r="G14" s="49" t="s">
        <v>204</v>
      </c>
      <c r="H14" s="49" t="s">
        <v>205</v>
      </c>
      <c r="I14" s="49" t="s">
        <v>206</v>
      </c>
      <c r="J14" s="49" t="s">
        <v>208</v>
      </c>
      <c r="K14" s="49" t="s">
        <v>202</v>
      </c>
    </row>
    <row r="15" spans="1:11">
      <c r="A15" s="49">
        <v>1</v>
      </c>
      <c r="B15" s="109" t="s">
        <v>200</v>
      </c>
      <c r="C15" s="110" t="str">
        <f>IF(COUNTA(入力シート!$F$22:$F$36)&gt;=1,INDEX(入力シート!$B$22:$B$36&amp;入力シート!$D$22:$D$36,MATCH("ランク１位の左",入力シート!$F$22:$F$36,0)),"")</f>
        <v/>
      </c>
      <c r="D15" s="110" t="str">
        <f>IF(COUNTA(入力シート!$F$22:$F$36)&gt;=1,INDEX(入力シート!$C$22:$C$36&amp;入力シート!$D$22:$D$36,MATCH("ランク１位の左",入力シート!$F$22:$F$36,0)),"")</f>
        <v/>
      </c>
      <c r="E15" s="110" t="str">
        <f>IF(C15="","",VLOOKUP(入力シート!$G$4,入力シート!$I$1:'入力シート'!$R$18,10))</f>
        <v/>
      </c>
      <c r="F15" s="110"/>
      <c r="G15" s="110"/>
      <c r="H15" s="109" t="s">
        <v>200</v>
      </c>
      <c r="I15" s="110" t="str">
        <f>IF(COUNTA(入力シート!$F$22:$F$36)&gt;=2,INDEX(入力シート!$B$22:$B$36&amp;入力シート!$D$22:$D$36,MATCH("ランク１位の右",入力シート!$F$22:$F$36,0)),"")</f>
        <v/>
      </c>
      <c r="J15" s="110" t="str">
        <f>IF(COUNTA(入力シート!$F$22:$F$36)&gt;=2,INDEX(入力シート!$C$22:$C$36&amp;入力シート!$D$22:$D$36,MATCH("ランク１位の右",入力シート!$F$22:$F$36,0)),"")</f>
        <v/>
      </c>
      <c r="K15" s="49" t="str">
        <f>IF(I15="","",VLOOKUP(入力シート!$G$4,入力シート!$I$1:'入力シート'!$R$18,10))</f>
        <v/>
      </c>
    </row>
    <row r="16" spans="1:11">
      <c r="A16" s="49">
        <v>2</v>
      </c>
      <c r="B16" s="109" t="s">
        <v>200</v>
      </c>
      <c r="C16" s="49" t="str">
        <f>IF(COUNTA(入力シート!$F$22:$F$36)&gt;=3,INDEX(入力シート!$B$22:$B$36&amp;入力シート!$D$22:$D$36,MATCH("ランク２位の左",入力シート!$F$22:$F$36,0)),"")</f>
        <v/>
      </c>
      <c r="D16" s="49" t="str">
        <f>IF(COUNTA(入力シート!$F$22:$F$36)&gt;=3,INDEX(入力シート!$C$22:$C$36&amp;入力シート!$D$22:$D$36,MATCH("ランク２位の左",入力シート!$F$22:$F$36,0)),"")</f>
        <v/>
      </c>
      <c r="E16" s="110" t="str">
        <f>IF(C16="","",VLOOKUP(入力シート!$G$4,入力シート!$I$1:'入力シート'!$R$18,10))</f>
        <v/>
      </c>
      <c r="H16" s="109" t="s">
        <v>200</v>
      </c>
      <c r="I16" s="110" t="str">
        <f>IF(COUNTA(入力シート!$F$22:$F$36)&gt;=4,INDEX(入力シート!$B$22:$B$36&amp;入力シート!$D$22:$D$36,MATCH("ランク２位の右",入力シート!$F$22:$F$36,0)),"")</f>
        <v/>
      </c>
      <c r="J16" s="110" t="str">
        <f>IF(COUNTA(入力シート!$F$22:$F$36)&gt;=4,INDEX(入力シート!$C$22:$C$36&amp;入力シート!$D$22:$D$36,MATCH("ランク２位の右",入力シート!$F$22:$F$36,0)),"")</f>
        <v/>
      </c>
      <c r="K16" s="49" t="str">
        <f>IF(I16="","",VLOOKUP(入力シート!$G$4,入力シート!$I$1:'入力シート'!$R$18,10))</f>
        <v/>
      </c>
    </row>
    <row r="17" spans="1:11">
      <c r="A17" s="49">
        <v>3</v>
      </c>
      <c r="B17" s="109" t="s">
        <v>200</v>
      </c>
      <c r="C17" s="49" t="str">
        <f>IF(COUNTA(入力シート!$F$22:$F$36)&gt;=5,INDEX(入力シート!$B$22:$B$36&amp;入力シート!$D$22:$D$36,MATCH("ランク３位の左",入力シート!$F$22:$F$36,0)),"")</f>
        <v/>
      </c>
      <c r="D17" s="49" t="str">
        <f>IF(COUNTA(入力シート!$F$22:$F$36)&gt;=5,INDEX(入力シート!$C$22:$C$36&amp;入力シート!$D$22:$D$36,MATCH("ランク３位の左",入力シート!$F$22:$F$36,0)),"")</f>
        <v/>
      </c>
      <c r="E17" s="110" t="str">
        <f>IF(C17="","",VLOOKUP(入力シート!$G$4,入力シート!$I$1:'入力シート'!$R$18,10))</f>
        <v/>
      </c>
      <c r="H17" s="109" t="s">
        <v>200</v>
      </c>
      <c r="I17" s="110" t="str">
        <f>IF(COUNTA(入力シート!$F$22:$F$36)&gt;=6,INDEX(入力シート!$B$22:$B$36&amp;入力シート!$D$22:$D$36,MATCH("ランク３位の右",入力シート!$F$22:$F$36,0)),"")</f>
        <v/>
      </c>
      <c r="J17" s="110" t="str">
        <f>IF(COUNTA(入力シート!$F$22:$F$36)&gt;=6,INDEX(入力シート!$C$22:$C$36&amp;入力シート!$D$22:$D$36,MATCH("ランク３位の右",入力シート!$F$22:$F$36,0)),"")</f>
        <v/>
      </c>
      <c r="K17" s="49" t="str">
        <f>IF(I17="","",VLOOKUP(入力シート!$G$4,入力シート!$I$1:'入力シート'!$R$18,10))</f>
        <v/>
      </c>
    </row>
    <row r="18" spans="1:11">
      <c r="A18" s="49">
        <v>4</v>
      </c>
      <c r="B18" s="109" t="s">
        <v>200</v>
      </c>
      <c r="C18" s="49" t="str">
        <f>IF(COUNTA(入力シート!$F$22:$F$36)&gt;=7,INDEX(入力シート!$B$22:$B$36&amp;入力シート!$D$22:$D$36,MATCH("ランク４位の左",入力シート!$F$22:$F$36,0)),"")</f>
        <v/>
      </c>
      <c r="D18" s="49" t="str">
        <f>IF(COUNTA(入力シート!$F$22:$F$36)&gt;=7,INDEX(入力シート!$C$22:$C$36&amp;入力シート!$D$22:$D$36,MATCH("ランク４位の左",入力シート!$F$22:$F$36,0)),"")</f>
        <v/>
      </c>
      <c r="E18" s="110" t="str">
        <f>IF(C18="","",VLOOKUP(入力シート!$G$4,入力シート!$I$1:'入力シート'!$R$18,10))</f>
        <v/>
      </c>
      <c r="H18" s="109" t="s">
        <v>200</v>
      </c>
      <c r="I18" s="110" t="str">
        <f>IF(COUNTA(入力シート!$F$22:$F$36)&gt;=8,INDEX(入力シート!$B$22:$B$36&amp;入力シート!$D$22:$D$36,MATCH("ランク４位の右",入力シート!$F$22:$F$36,0)),"")</f>
        <v/>
      </c>
      <c r="J18" s="110" t="str">
        <f>IF(COUNTA(入力シート!$F$22:$F$36)&gt;=8,INDEX(入力シート!$C$22:$C$36&amp;入力シート!$D$22:$D$36,MATCH("ランク４位の右",入力シート!$F$22:$F$36,0)),"")</f>
        <v/>
      </c>
      <c r="K18" s="49" t="str">
        <f>IF(I18="","",VLOOKUP(入力シート!$G$4,入力シート!$I$1:'入力シート'!$R$18,10))</f>
        <v/>
      </c>
    </row>
    <row r="19" spans="1:11">
      <c r="A19" s="49">
        <v>5</v>
      </c>
      <c r="B19" s="109" t="s">
        <v>200</v>
      </c>
      <c r="C19" s="49" t="str">
        <f>IF(COUNTA(入力シート!$F$22:$F$36)&gt;=9,INDEX(入力シート!$B$22:$B$36&amp;入力シート!$D$22:$D$36,MATCH("ランク５位の左",入力シート!$F$22:$F$36,0)),"")</f>
        <v/>
      </c>
      <c r="D19" s="49" t="str">
        <f>IF(COUNTA(入力シート!$F$22:$F$36)&gt;=9,INDEX(入力シート!$C$22:$C$36&amp;入力シート!$D$22:$D$36,MATCH("ランク５位の左",入力シート!$F$22:$F$36,0)),"")</f>
        <v/>
      </c>
      <c r="E19" s="110" t="str">
        <f>IF(C19="","",VLOOKUP(入力シート!$G$4,入力シート!$I$1:'入力シート'!$R$18,10))</f>
        <v/>
      </c>
      <c r="H19" s="109" t="s">
        <v>200</v>
      </c>
      <c r="I19" s="110" t="str">
        <f>IF(COUNTA(入力シート!$F$22:$F$36)&gt;=10,INDEX(入力シート!$B$22:$B$36&amp;入力シート!$D$22:$D$36,MATCH("ランク５位の右",入力シート!$F$22:$F$36,0)),"")</f>
        <v/>
      </c>
      <c r="J19" s="110" t="str">
        <f>IF(COUNTA(入力シート!$F$22:$F$36)&gt;=10,INDEX(入力シート!$C$22:$C$36&amp;入力シート!$D$22:$D$36,MATCH("ランク５位の右",入力シート!$F$22:$F$36,0)),"")</f>
        <v/>
      </c>
      <c r="K19" s="49" t="str">
        <f>IF(I19="","",VLOOKUP(入力シート!$G$4,入力シート!$I$1:'入力シート'!$R$18,10))</f>
        <v/>
      </c>
    </row>
    <row r="20" spans="1:11">
      <c r="A20" s="49">
        <v>6</v>
      </c>
      <c r="B20" s="109" t="s">
        <v>200</v>
      </c>
      <c r="C20" s="49" t="str">
        <f>IF(COUNTA(入力シート!$F$22:$F$36)&gt;=11,INDEX(入力シート!$B$22:$B$36&amp;入力シート!$D$22:$D$36,MATCH("ランク６位の左",入力シート!$F$22:$F$36,0)),"")</f>
        <v/>
      </c>
      <c r="D20" s="49" t="str">
        <f>IF(COUNTA(入力シート!$F$22:$F$36)&gt;=11,INDEX(入力シート!$C$22:$C$36&amp;入力シート!$D$22:$D$36,MATCH("ランク６位の左",入力シート!$F$22:$F$36,0)),"")</f>
        <v/>
      </c>
      <c r="E20" s="110" t="str">
        <f>IF(C20="","",VLOOKUP(入力シート!$G$4,入力シート!$I$1:'入力シート'!$R$18,10))</f>
        <v/>
      </c>
      <c r="H20" s="109" t="s">
        <v>200</v>
      </c>
      <c r="I20" s="110" t="str">
        <f>IF(COUNTA(入力シート!$F$22:$F$36)&gt;=12,INDEX(入力シート!$B$22:$B$36&amp;入力シート!$D$22:$D$36,MATCH("ランク６位の右",入力シート!$F$22:$F$36,0)),"")</f>
        <v/>
      </c>
      <c r="J20" s="110" t="str">
        <f>IF(COUNTA(入力シート!$F$22:$F$36)&gt;=12,INDEX(入力シート!$C$22:$C$36&amp;入力シート!$D$22:$D$36,MATCH("ランク６位の右",入力シート!$F$22:$F$36,0)),"")</f>
        <v/>
      </c>
      <c r="K20" s="49" t="str">
        <f>IF(I20="","",VLOOKUP(入力シート!$G$4,入力シート!$I$1:'入力シート'!$R$18,10))</f>
        <v/>
      </c>
    </row>
    <row r="21" spans="1:11">
      <c r="B21" s="49" t="s">
        <v>205</v>
      </c>
      <c r="C21" s="49" t="s">
        <v>209</v>
      </c>
      <c r="D21" s="49" t="s">
        <v>201</v>
      </c>
      <c r="E21" s="49" t="s">
        <v>202</v>
      </c>
      <c r="F21" s="49" t="s">
        <v>203</v>
      </c>
      <c r="G21" s="49" t="s">
        <v>204</v>
      </c>
    </row>
    <row r="22" spans="1:11">
      <c r="A22" s="49">
        <v>1</v>
      </c>
      <c r="B22" s="109" t="s">
        <v>210</v>
      </c>
      <c r="C22" s="49" t="str">
        <f>IF(COUNTA(入力シート!$G$22:$G$36)&gt;=1,INDEX(入力シート!$B$22:$B$36&amp;入力シート!$D$22:$D$36,MATCH("Ｓ１",入力シート!$G$22:$G$36,0)),"")</f>
        <v/>
      </c>
      <c r="D22" s="49" t="str">
        <f>IF(COUNTA(入力シート!$G$22:$G$36)&gt;=1,INDEX(入力シート!$C$22:$C$36&amp;入力シート!$D$22:$D$36,MATCH("Ｓ１",入力シート!$G$22:$G$36,0)),"")</f>
        <v/>
      </c>
      <c r="E22" s="110" t="str">
        <f>IF(C22="","",VLOOKUP(入力シート!$G$4,入力シート!$I$1:'入力シート'!$R$18,10))</f>
        <v/>
      </c>
    </row>
    <row r="23" spans="1:11">
      <c r="A23" s="49">
        <v>2</v>
      </c>
      <c r="B23" s="109" t="s">
        <v>210</v>
      </c>
      <c r="C23" s="49" t="str">
        <f>IF(COUNTA(入力シート!$G$22:$G$36)&gt;=2,INDEX(入力シート!$B$22:$B$36&amp;入力シート!$D$22:$D$36,MATCH("Ｓ２",入力シート!$G$22:$G$36,0)),"")</f>
        <v/>
      </c>
      <c r="D23" s="49" t="str">
        <f>IF(COUNTA(入力シート!$G$22:$G$36)&gt;=2,INDEX(入力シート!$C$22:$C$36&amp;入力シート!$D$22:$D$36,MATCH("Ｓ２",入力シート!$G$22:$G$36,0)),"")</f>
        <v/>
      </c>
      <c r="E23" s="110" t="str">
        <f>IF(C23="","",VLOOKUP(入力シート!$G$4,入力シート!$I$1:'入力シート'!$R$18,10))</f>
        <v/>
      </c>
    </row>
    <row r="24" spans="1:11">
      <c r="A24" s="49">
        <v>3</v>
      </c>
      <c r="B24" s="109" t="s">
        <v>210</v>
      </c>
      <c r="C24" s="49" t="str">
        <f>IF(COUNTA(入力シート!$G$22:$G$36)&gt;=3,INDEX(入力シート!$B$22:$B$36&amp;入力シート!$D$22:$D$36,MATCH("Ｓ３",入力シート!$G$22:$G$36,0)),"")</f>
        <v/>
      </c>
      <c r="D24" s="49" t="str">
        <f>IF(COUNTA(入力シート!$G$22:$G$36)&gt;=3,INDEX(入力シート!$C$22:$C$36&amp;入力シート!$D$22:$D$36,MATCH("Ｓ３",入力シート!$G$22:$G$36,0)),"")</f>
        <v/>
      </c>
      <c r="E24" s="110" t="str">
        <f>IF(C24="","",VLOOKUP(入力シート!$G$4,入力シート!$I$1:'入力シート'!$R$18,10))</f>
        <v/>
      </c>
    </row>
    <row r="25" spans="1:11">
      <c r="A25" s="49">
        <v>4</v>
      </c>
      <c r="B25" s="109" t="s">
        <v>210</v>
      </c>
      <c r="C25" s="49" t="str">
        <f>IF(COUNTA(入力シート!$G$22:$G$36)&gt;=4,INDEX(入力シート!$B$22:$B$36&amp;入力シート!$D$22:$D$36,MATCH("Ｓ４",入力シート!$G$22:$G$36,0)),"")</f>
        <v/>
      </c>
      <c r="D25" s="49" t="str">
        <f>IF(COUNTA(入力シート!$G$22:$G$36)&gt;=4,INDEX(入力シート!$C$22:$C$36&amp;入力シート!$D$22:$D$36,MATCH("Ｓ４",入力シート!$G$22:$G$36,0)),"")</f>
        <v/>
      </c>
      <c r="E25" s="110" t="str">
        <f>IF(C25="","",VLOOKUP(入力シート!$G$4,入力シート!$I$1:'入力シート'!$R$18,10))</f>
        <v/>
      </c>
    </row>
    <row r="26" spans="1:11">
      <c r="A26" s="49">
        <v>5</v>
      </c>
      <c r="B26" s="109" t="s">
        <v>210</v>
      </c>
      <c r="C26" s="49" t="str">
        <f>IF(COUNTA(入力シート!$G$22:$G$36)&gt;=5,INDEX(入力シート!$B$22:$B$36&amp;入力シート!$D$22:$D$36,MATCH("Ｓ５",入力シート!$G$22:$G$36,0)),"")</f>
        <v/>
      </c>
      <c r="D26" s="49" t="str">
        <f>IF(COUNTA(入力シート!$G$22:$G$36)&gt;=5,INDEX(入力シート!$C$22:$C$36&amp;入力シート!$D$22:$D$36,MATCH("Ｓ５",入力シート!$G$22:$G$36,0)),"")</f>
        <v/>
      </c>
      <c r="E26" s="110" t="str">
        <f>IF(C26="","",VLOOKUP(入力シート!$G$4,入力シート!$I$1:'入力シート'!$R$18,10))</f>
        <v/>
      </c>
    </row>
    <row r="27" spans="1:11">
      <c r="A27" s="49">
        <v>6</v>
      </c>
      <c r="B27" s="109" t="s">
        <v>210</v>
      </c>
      <c r="C27" s="49" t="str">
        <f>IF(COUNTA(入力シート!$G$22:$G$36)&gt;=6,INDEX(入力シート!$B$22:$B$36&amp;入力シート!$D$22:$D$36,MATCH("Ｓ６",入力シート!$G$22:$G$36,0)),"")</f>
        <v/>
      </c>
      <c r="D27" s="49" t="str">
        <f>IF(COUNTA(入力シート!$G$22:$G$36)&gt;=6,INDEX(入力シート!$C$22:$C$36&amp;入力シート!$D$22:$D$36,MATCH("Ｓ６",入力シート!$G$22:$G$36,0)),"")</f>
        <v/>
      </c>
      <c r="E27" s="110" t="str">
        <f>IF(C27="","",VLOOKUP(入力シート!$G$4,入力シート!$I$1:'入力シート'!$R$18,10))</f>
        <v/>
      </c>
    </row>
    <row r="28" spans="1:11">
      <c r="E28" s="110" t="str">
        <f>IF(C28="","",VLOOKUP(入力シート!$G$4,入力シート!$I$1:'入力シート'!$R$18,8))</f>
        <v/>
      </c>
    </row>
    <row r="29" spans="1:11">
      <c r="B29" s="49" t="s">
        <v>205</v>
      </c>
      <c r="C29" s="49" t="s">
        <v>207</v>
      </c>
      <c r="D29" s="49" t="s">
        <v>173</v>
      </c>
      <c r="E29" s="49" t="s">
        <v>202</v>
      </c>
      <c r="F29" s="49" t="s">
        <v>203</v>
      </c>
      <c r="G29" s="49" t="s">
        <v>204</v>
      </c>
      <c r="H29" s="49" t="s">
        <v>205</v>
      </c>
      <c r="I29" s="49" t="s">
        <v>206</v>
      </c>
      <c r="J29" s="49" t="s">
        <v>173</v>
      </c>
      <c r="K29" s="49" t="s">
        <v>202</v>
      </c>
    </row>
    <row r="30" spans="1:11">
      <c r="A30" s="49">
        <v>1</v>
      </c>
      <c r="B30" s="109" t="s">
        <v>211</v>
      </c>
      <c r="C30" s="110" t="str">
        <f>IF(COUNTA(入力シート!$L$22:$L$36)&gt;=1,INDEX(入力シート!$H$22:$H$36&amp;入力シート!$J$22:$J$36,MATCH("ランク１位の左",入力シート!$L$22:$L$36,0)),"")</f>
        <v/>
      </c>
      <c r="D30" s="110" t="str">
        <f>IF(COUNTA(入力シート!$L$22:$L$36)&gt;=1,INDEX(入力シート!$I$22:$I$36&amp;入力シート!$J$22:$J$36,MATCH("ランク１位の左",入力シート!$L$22:$L$36,0)),"")</f>
        <v/>
      </c>
      <c r="E30" s="110" t="str">
        <f>IF(C30="","",VLOOKUP(入力シート!$G$4,入力シート!$I$1:'入力シート'!$R$18,10))</f>
        <v/>
      </c>
      <c r="F30" s="110"/>
      <c r="G30" s="110"/>
      <c r="H30" s="109" t="s">
        <v>211</v>
      </c>
      <c r="I30" s="110" t="str">
        <f>IF(COUNTA(入力シート!$L$22:$L$36)&gt;=2,INDEX(入力シート!$H$22:$H$36&amp;入力シート!$J$22:$J$36,MATCH("ランク１位の右",入力シート!$L$22:$L$36,0)),"")</f>
        <v/>
      </c>
      <c r="J30" s="110" t="str">
        <f>IF(COUNTA(入力シート!$L$22:$L$36)&gt;=2,INDEX(入力シート!$I$22:$I$36&amp;入力シート!$J$22:$J$36,MATCH("ランク１位の右",入力シート!$L$22:$L$36,0)),"")</f>
        <v/>
      </c>
      <c r="K30" s="49" t="str">
        <f>IF(I30="","",VLOOKUP(入力シート!$G$4,入力シート!$I$1:'入力シート'!$R$18,10))</f>
        <v/>
      </c>
    </row>
    <row r="31" spans="1:11">
      <c r="A31" s="49">
        <v>2</v>
      </c>
      <c r="B31" s="109" t="s">
        <v>211</v>
      </c>
      <c r="C31" s="110" t="str">
        <f>IF(COUNTA(入力シート!$L$22:$L$36)&gt;=3,INDEX(入力シート!$H$22:$H$36&amp;入力シート!$J$22:$J$36,MATCH("ランク２位の左",入力シート!$L$22:$L$36,0)),"")</f>
        <v/>
      </c>
      <c r="D31" s="110" t="str">
        <f>IF(COUNTA(入力シート!$L$22:$L$36)&gt;=3,INDEX(入力シート!$I$22:$I$36&amp;入力シート!$J$22:$J$36,MATCH("ランク２位の左",入力シート!$L$22:$L$36,0)),"")</f>
        <v/>
      </c>
      <c r="E31" s="110" t="str">
        <f>IF(C31="","",VLOOKUP(入力シート!$G$4,入力シート!$I$1:'入力シート'!$R$18,10))</f>
        <v/>
      </c>
      <c r="H31" s="109" t="s">
        <v>211</v>
      </c>
      <c r="I31" s="110" t="str">
        <f>IF(COUNTA(入力シート!$L$22:$L$36)&gt;=4,INDEX(入力シート!$H$22:$H$36&amp;入力シート!$J$22:$J$36,MATCH("ランク２位の右",入力シート!$L$22:$L$36,0)),"")</f>
        <v/>
      </c>
      <c r="J31" s="110" t="str">
        <f>IF(COUNTA(入力シート!$L$22:$L$36)&gt;=4,INDEX(入力シート!$I$22:$I$36&amp;入力シート!$J$22:$J$36,MATCH("ランク２位の右",入力シート!$L$22:$L$36,0)),"")</f>
        <v/>
      </c>
      <c r="K31" s="49" t="str">
        <f>IF(I31="","",VLOOKUP(入力シート!$G$4,入力シート!$I$1:'入力シート'!$R$18,10))</f>
        <v/>
      </c>
    </row>
    <row r="32" spans="1:11">
      <c r="A32" s="49">
        <v>3</v>
      </c>
      <c r="B32" s="109" t="s">
        <v>211</v>
      </c>
      <c r="C32" s="110" t="str">
        <f>IF(COUNTA(入力シート!$L$22:$L$36)&gt;=5,INDEX(入力シート!$H$22:$H$36&amp;入力シート!$J$22:$J$36,MATCH("ランク３位の左",入力シート!$L$22:$L$36,0)),"")</f>
        <v/>
      </c>
      <c r="D32" s="110" t="str">
        <f>IF(COUNTA(入力シート!$L$22:$L$36)&gt;=5,INDEX(入力シート!$I$22:$I$36&amp;入力シート!$J$22:$J$36,MATCH("ランク３位の左",入力シート!$L$22:$L$36,0)),"")</f>
        <v/>
      </c>
      <c r="E32" s="110" t="str">
        <f>IF(C32="","",VLOOKUP(入力シート!$G$4,入力シート!$I$1:'入力シート'!$R$18,10))</f>
        <v/>
      </c>
      <c r="H32" s="109" t="s">
        <v>211</v>
      </c>
      <c r="I32" s="110" t="str">
        <f>IF(COUNTA(入力シート!$L$22:$L$36)&gt;=6,INDEX(入力シート!$H$22:$H$36&amp;入力シート!$J$22:$J$36,MATCH("ランク３位の右",入力シート!$L$22:$L$36,0)),"")</f>
        <v/>
      </c>
      <c r="J32" s="110" t="str">
        <f>IF(COUNTA(入力シート!$L$22:$L$36)&gt;=6,INDEX(入力シート!$I$22:$I$36&amp;入力シート!$J$22:$J$36,MATCH("ランク３位の右",入力シート!$L$22:$L$36,0)),"")</f>
        <v/>
      </c>
      <c r="K32" s="49" t="str">
        <f>IF(I32="","",VLOOKUP(入力シート!$G$4,入力シート!$I$1:'入力シート'!$R$18,10))</f>
        <v/>
      </c>
    </row>
    <row r="33" spans="1:11">
      <c r="A33" s="49">
        <v>4</v>
      </c>
      <c r="B33" s="109" t="s">
        <v>211</v>
      </c>
      <c r="C33" s="110" t="str">
        <f>IF(COUNTA(入力シート!$L$22:$L$36)&gt;=7,INDEX(入力シート!$H$22:$H$36&amp;入力シート!$J$22:$J$36,MATCH("ランク４位の左",入力シート!$L$22:$L$36,0)),"")</f>
        <v/>
      </c>
      <c r="D33" s="110" t="str">
        <f>IF(COUNTA(入力シート!$L$22:$L$36)&gt;=7,INDEX(入力シート!$I$22:$I$36&amp;入力シート!$J$22:$J$36,MATCH("ランク４位の左",入力シート!$L$22:$L$36,0)),"")</f>
        <v/>
      </c>
      <c r="E33" s="110" t="str">
        <f>IF(C33="","",VLOOKUP(入力シート!$G$4,入力シート!$I$1:'入力シート'!$R$18,10))</f>
        <v/>
      </c>
      <c r="H33" s="109" t="s">
        <v>211</v>
      </c>
      <c r="I33" s="110" t="str">
        <f>IF(COUNTA(入力シート!$L$22:$L$36)&gt;=8,INDEX(入力シート!$H$22:$H$36&amp;入力シート!$J$22:$J$36,MATCH("ランク４位の右",入力シート!$L$22:$L$36,0)),"")</f>
        <v/>
      </c>
      <c r="J33" s="110" t="str">
        <f>IF(COUNTA(入力シート!$L$22:$L$36)&gt;=8,INDEX(入力シート!$I$22:$I$36&amp;入力シート!$J$22:$J$36,MATCH("ランク４位の右",入力シート!$L$22:$L$36,0)),"")</f>
        <v/>
      </c>
      <c r="K33" s="49" t="str">
        <f>IF(I33="","",VLOOKUP(入力シート!$G$4,入力シート!$I$1:'入力シート'!$R$18,10))</f>
        <v/>
      </c>
    </row>
    <row r="34" spans="1:11">
      <c r="A34" s="49">
        <v>5</v>
      </c>
      <c r="B34" s="109" t="s">
        <v>211</v>
      </c>
      <c r="C34" s="110" t="str">
        <f>IF(COUNTA(入力シート!$L$22:$L$36)&gt;=9,INDEX(入力シート!$H$22:$H$36&amp;入力シート!$J$22:$J$36,MATCH("ランク５位の左",入力シート!$L$22:$L$36,0)),"")</f>
        <v/>
      </c>
      <c r="D34" s="110" t="str">
        <f>IF(COUNTA(入力シート!$L$22:$L$36)&gt;=9,INDEX(入力シート!$I$22:$I$36&amp;入力シート!$J$22:$J$36,MATCH("ランク５位の左",入力シート!$L$22:$L$36,0)),"")</f>
        <v/>
      </c>
      <c r="E34" s="110" t="str">
        <f>IF(C34="","",VLOOKUP(入力シート!$G$4,入力シート!$I$1:'入力シート'!$R$18,10))</f>
        <v/>
      </c>
      <c r="H34" s="109" t="s">
        <v>211</v>
      </c>
      <c r="I34" s="110" t="str">
        <f>IF(COUNTA(入力シート!$L$22:$L$36)&gt;=10,INDEX(入力シート!$H$22:$H$36&amp;入力シート!$J$22:$J$36,MATCH("ランク５位の右",入力シート!$L$22:$L$36,0)),"")</f>
        <v/>
      </c>
      <c r="J34" s="110" t="str">
        <f>IF(COUNTA(入力シート!$L$22:$L$36)&gt;=10,INDEX(入力シート!$I$22:$I$36&amp;入力シート!$J$22:$J$36,MATCH("ランク５位の右",入力シート!$L$22:$L$36,0)),"")</f>
        <v/>
      </c>
      <c r="K34" s="49" t="str">
        <f>IF(I34="","",VLOOKUP(入力シート!$G$4,入力シート!$I$1:'入力シート'!$R$18,10))</f>
        <v/>
      </c>
    </row>
    <row r="35" spans="1:11">
      <c r="A35" s="49">
        <v>6</v>
      </c>
      <c r="B35" s="109" t="s">
        <v>211</v>
      </c>
      <c r="C35" s="110" t="str">
        <f>IF(COUNTA(入力シート!$L$22:$L$36)&gt;=11,INDEX(入力シート!$H$22:$H$36&amp;入力シート!$J$22:$J$36,MATCH("ランク６位の左",入力シート!$L$22:$L$36,0)),"")</f>
        <v/>
      </c>
      <c r="D35" s="110" t="str">
        <f>IF(COUNTA(入力シート!$L$22:$L$36)&gt;=11,INDEX(入力シート!$I$22:$I$36&amp;入力シート!$J$22:$J$36,MATCH("ランク６位の左",入力シート!$L$22:$L$36,0)),"")</f>
        <v/>
      </c>
      <c r="E35" s="110" t="str">
        <f>IF(C35="","",VLOOKUP(入力シート!$G$4,入力シート!$I$1:'入力シート'!$R$18,10))</f>
        <v/>
      </c>
      <c r="H35" s="109" t="s">
        <v>211</v>
      </c>
      <c r="I35" s="110" t="str">
        <f>IF(COUNTA(入力シート!$L$22:$L$36)&gt;=12,INDEX(入力シート!$H$22:$H$36&amp;入力シート!$J$22:$J$36,MATCH("ランク６位の右",入力シート!$L$22:$L$36,0)),"")</f>
        <v/>
      </c>
      <c r="J35" s="110" t="str">
        <f>IF(COUNTA(入力シート!$L$22:$L$36)&gt;=12,INDEX(入力シート!$I$22:$I$36&amp;入力シート!$J$22:$J$36,MATCH("ランク６位の右",入力シート!$L$22:$L$36,0)),"")</f>
        <v/>
      </c>
      <c r="K35" s="49" t="str">
        <f>IF(I35="","",VLOOKUP(入力シート!$G$4,入力シート!$I$1:'入力シート'!$R$18,10))</f>
        <v/>
      </c>
    </row>
    <row r="36" spans="1:11">
      <c r="B36" s="49" t="s">
        <v>205</v>
      </c>
      <c r="C36" s="49" t="s">
        <v>209</v>
      </c>
      <c r="D36" s="49" t="s">
        <v>173</v>
      </c>
      <c r="E36" s="49" t="s">
        <v>202</v>
      </c>
      <c r="F36" s="49" t="s">
        <v>203</v>
      </c>
      <c r="G36" s="49" t="s">
        <v>204</v>
      </c>
    </row>
    <row r="37" spans="1:11">
      <c r="A37" s="49">
        <v>1</v>
      </c>
      <c r="B37" s="109" t="s">
        <v>212</v>
      </c>
      <c r="C37" s="49" t="str">
        <f>IF(COUNTA(入力シート!$M$22:$M$36)&gt;=1,INDEX(入力シート!$H$22:$H$36&amp;入力シート!$J$22:$J$36,MATCH("Ｓ１",入力シート!$M$22:$M$36,0)),"")</f>
        <v/>
      </c>
      <c r="D37" s="49" t="str">
        <f>IF(COUNTA(入力シート!$M$22:$M$36)&gt;=1,INDEX(入力シート!$I$22:$I$36&amp;入力シート!$J$22:$J$36,MATCH("Ｓ１",入力シート!$M$22:$M$36,0)),"")</f>
        <v/>
      </c>
      <c r="E37" s="110" t="str">
        <f>IF(C37="","",VLOOKUP(入力シート!$G$4,入力シート!$I$1:'入力シート'!$R$18,10))</f>
        <v/>
      </c>
    </row>
    <row r="38" spans="1:11">
      <c r="A38" s="49">
        <v>2</v>
      </c>
      <c r="B38" s="109" t="s">
        <v>212</v>
      </c>
      <c r="C38" s="49" t="str">
        <f>IF(COUNTA(入力シート!$M$22:$M$36)&gt;=2,INDEX(入力シート!$H$22:$H$36&amp;入力シート!$J$22:$J$36,MATCH("Ｓ２",入力シート!$M$22:$M$36,0)),"")</f>
        <v/>
      </c>
      <c r="D38" s="49" t="str">
        <f>IF(COUNTA(入力シート!$M$22:$M$36)&gt;=2,INDEX(入力シート!$I$22:$I$36&amp;入力シート!$J$22:$J$36,MATCH("Ｓ２",入力シート!$M$22:$M$36,0)),"")</f>
        <v/>
      </c>
      <c r="E38" s="110" t="str">
        <f>IF(C38="","",VLOOKUP(入力シート!$G$4,入力シート!$I$1:'入力シート'!$R$18,10))</f>
        <v/>
      </c>
    </row>
    <row r="39" spans="1:11">
      <c r="A39" s="49">
        <v>3</v>
      </c>
      <c r="B39" s="109" t="s">
        <v>212</v>
      </c>
      <c r="C39" s="49" t="str">
        <f>IF(COUNTA(入力シート!$M$22:$M$36)&gt;=3,INDEX(入力シート!$H$22:$H$36&amp;入力シート!$J$22:$J$36,MATCH("Ｓ３",入力シート!$M$22:$M$36,0)),"")</f>
        <v/>
      </c>
      <c r="D39" s="49" t="str">
        <f>IF(COUNTA(入力シート!$M$22:$M$36)&gt;=3,INDEX(入力シート!$I$22:$I$36&amp;入力シート!$J$22:$J$36,MATCH("Ｓ３",入力シート!$M$22:$M$36,0)),"")</f>
        <v/>
      </c>
      <c r="E39" s="110" t="str">
        <f>IF(C39="","",VLOOKUP(入力シート!$G$4,入力シート!$I$1:'入力シート'!$R$18,10))</f>
        <v/>
      </c>
    </row>
    <row r="40" spans="1:11">
      <c r="A40" s="49">
        <v>4</v>
      </c>
      <c r="B40" s="109" t="s">
        <v>212</v>
      </c>
      <c r="C40" s="49" t="str">
        <f>IF(COUNTA(入力シート!$M$22:$M$36)&gt;=4,INDEX(入力シート!$H$22:$H$36&amp;入力シート!$J$22:$J$36,MATCH("Ｓ４",入力シート!$M$22:$M$36,0)),"")</f>
        <v/>
      </c>
      <c r="D40" s="49" t="str">
        <f>IF(COUNTA(入力シート!$M$22:$M$36)&gt;=4,INDEX(入力シート!$I$22:$I$36&amp;入力シート!$J$22:$J$36,MATCH("Ｓ４",入力シート!$M$22:$M$36,0)),"")</f>
        <v/>
      </c>
      <c r="E40" s="110" t="str">
        <f>IF(C40="","",VLOOKUP(入力シート!$G$4,入力シート!$I$1:'入力シート'!$R$18,10))</f>
        <v/>
      </c>
    </row>
    <row r="41" spans="1:11">
      <c r="A41" s="49">
        <v>5</v>
      </c>
      <c r="B41" s="109" t="s">
        <v>212</v>
      </c>
      <c r="C41" s="49" t="str">
        <f>IF(COUNTA(入力シート!$M$22:$M$36)&gt;=5,INDEX(入力シート!$H$22:$H$36&amp;入力シート!$J$22:$J$36,MATCH("Ｓ５",入力シート!$M$22:$M$36,0)),"")</f>
        <v/>
      </c>
      <c r="D41" s="49" t="str">
        <f>IF(COUNTA(入力シート!$M$22:$M$36)&gt;=5,INDEX(入力シート!$I$22:$I$36&amp;入力シート!$J$22:$J$36,MATCH("Ｓ５",入力シート!$M$22:$M$36,0)),"")</f>
        <v/>
      </c>
      <c r="E41" s="110" t="str">
        <f>IF(C41="","",VLOOKUP(入力シート!$G$4,入力シート!$I$1:'入力シート'!$R$18,10))</f>
        <v/>
      </c>
    </row>
    <row r="42" spans="1:11">
      <c r="A42" s="49">
        <v>6</v>
      </c>
      <c r="B42" s="109" t="s">
        <v>212</v>
      </c>
      <c r="C42" s="49" t="str">
        <f>IF(COUNTA(入力シート!$M$22:$M$36)&gt;=6,INDEX(入力シート!$H$22:$H$36&amp;入力シート!$J$22:$J$36,MATCH("Ｓ６",入力シート!$M$22:$M$36,0)),"")</f>
        <v/>
      </c>
      <c r="D42" s="49" t="str">
        <f>IF(COUNTA(入力シート!$M$22:$M$36)&gt;=6,INDEX(入力シート!$I$22:$I$36&amp;入力シート!$J$22:$J$36,MATCH("Ｓ６",入力シート!$M$22:$M$36,0)),"")</f>
        <v/>
      </c>
      <c r="E42" s="110" t="str">
        <f>IF(C42="","",VLOOKUP(入力シート!$G$4,入力シート!$I$1:'入力シート'!$R$18,10))</f>
        <v/>
      </c>
    </row>
  </sheetData>
  <sheetProtection sheet="1"/>
  <mergeCells count="2">
    <mergeCell ref="B1:D1"/>
    <mergeCell ref="E1:G1"/>
  </mergeCells>
  <phoneticPr fontId="2"/>
  <pageMargins left="0.7" right="0.7" top="0.75" bottom="0.75" header="0.3" footer="0.3"/>
  <pageSetup paperSize="9" orientation="portrait" r:id="rId1"/>
  <ignoredErrors>
    <ignoredError sqref="C2:C5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A3" sqref="A3"/>
    </sheetView>
  </sheetViews>
  <sheetFormatPr defaultColWidth="9" defaultRowHeight="13.2"/>
  <cols>
    <col min="1" max="8" width="16.6640625" style="24" customWidth="1"/>
    <col min="9" max="16384" width="9" style="24"/>
  </cols>
  <sheetData>
    <row r="1" spans="1:8">
      <c r="A1" s="36" t="s">
        <v>148</v>
      </c>
      <c r="B1" s="36" t="s">
        <v>1</v>
      </c>
      <c r="C1" s="187" t="s">
        <v>144</v>
      </c>
      <c r="D1" s="187"/>
      <c r="E1" s="36" t="s">
        <v>145</v>
      </c>
      <c r="F1" s="187" t="s">
        <v>146</v>
      </c>
      <c r="G1" s="187"/>
      <c r="H1" s="36" t="s">
        <v>147</v>
      </c>
    </row>
    <row r="2" spans="1:8">
      <c r="A2" s="36" t="e">
        <f>VLOOKUP(入力シート!G4,入力シート!I1:Q18,8)</f>
        <v>#N/A</v>
      </c>
      <c r="B2" s="36" t="e">
        <f>VLOOKUP(入力シート!G4,入力シート!I1:Q18,9)</f>
        <v>#N/A</v>
      </c>
      <c r="C2" s="36" t="str">
        <f>IF(男子個人!F10="","-",男子個人!F10&amp;男子個人!G10)</f>
        <v>-</v>
      </c>
      <c r="D2" s="36" t="str">
        <f>IF(男子個人!H10="","-",男子個人!H10&amp;男子個人!I10)</f>
        <v>-</v>
      </c>
      <c r="E2" s="36" t="str">
        <f>IF(男子個人!B10="","-",男子個人!B10&amp;男子個人!C10)</f>
        <v>-</v>
      </c>
      <c r="F2" s="36" t="str">
        <f>IF(女子個人!F10="","-",女子個人!F10&amp;女子個人!G10)</f>
        <v>-</v>
      </c>
      <c r="G2" s="36" t="str">
        <f>IF(女子個人!H10="","-",女子個人!H10&amp;女子個人!I10)</f>
        <v>-</v>
      </c>
      <c r="H2" s="36" t="str">
        <f>IF(女子個人!B10="","-",女子個人!B10&amp;女子個人!C10)</f>
        <v>-</v>
      </c>
    </row>
    <row r="3" spans="1:8">
      <c r="A3" s="36" t="e">
        <f>A2+1</f>
        <v>#N/A</v>
      </c>
      <c r="B3" s="36" t="e">
        <f>VLOOKUP(入力シート!G4,入力シート!I1:Q18,9)</f>
        <v>#N/A</v>
      </c>
      <c r="C3" s="36" t="str">
        <f>IF(男子個人!F13="","-",男子個人!F13&amp;男子個人!G13)</f>
        <v>-</v>
      </c>
      <c r="D3" s="36" t="str">
        <f>IF(男子個人!H13="","-",男子個人!H13&amp;男子個人!I13)</f>
        <v>-</v>
      </c>
      <c r="E3" s="36" t="str">
        <f>IF(男子個人!B13="","-",男子個人!B13&amp;男子個人!C13)</f>
        <v>-</v>
      </c>
      <c r="F3" s="36" t="str">
        <f>IF(女子個人!F13="","-",女子個人!F13&amp;女子個人!G13)</f>
        <v>-</v>
      </c>
      <c r="G3" s="36" t="str">
        <f>IF(女子個人!H13="","-",女子個人!H13&amp;女子個人!I13)</f>
        <v>-</v>
      </c>
      <c r="H3" s="36" t="str">
        <f>IF(女子個人!B13="","-",女子個人!B13&amp;女子個人!C13)</f>
        <v>-</v>
      </c>
    </row>
    <row r="4" spans="1:8">
      <c r="A4" s="36" t="e">
        <f>A3+1</f>
        <v>#N/A</v>
      </c>
      <c r="B4" s="36" t="e">
        <f>VLOOKUP(入力シート!G4,入力シート!I1:Q18,9)</f>
        <v>#N/A</v>
      </c>
      <c r="C4" s="36" t="str">
        <f>IF(男子個人!F16="","-",男子個人!F16&amp;男子個人!G16)</f>
        <v>-</v>
      </c>
      <c r="D4" s="36" t="str">
        <f>IF(男子個人!H16="","-",男子個人!H16&amp;男子個人!I16)</f>
        <v>-</v>
      </c>
      <c r="E4" s="36" t="str">
        <f>IF(男子個人!B16="","-",男子個人!B16&amp;男子個人!C16)</f>
        <v>-</v>
      </c>
      <c r="F4" s="36" t="str">
        <f>IF(女子個人!F16="","-",女子個人!F16&amp;女子個人!G16)</f>
        <v>-</v>
      </c>
      <c r="G4" s="36" t="str">
        <f>IF(女子個人!H16="","-",女子個人!H16&amp;女子個人!I16)</f>
        <v>-</v>
      </c>
      <c r="H4" s="36" t="str">
        <f>IF(女子個人!B16="","-",女子個人!B16&amp;女子個人!C16)</f>
        <v>-</v>
      </c>
    </row>
    <row r="5" spans="1:8">
      <c r="A5" s="36" t="e">
        <f>A4+1</f>
        <v>#N/A</v>
      </c>
      <c r="B5" s="36" t="e">
        <f>VLOOKUP(入力シート!G4,入力シート!I1:Q18,9)</f>
        <v>#N/A</v>
      </c>
      <c r="C5" s="36" t="str">
        <f>IF(男子個人!F19="","-",男子個人!F19&amp;男子個人!G19)</f>
        <v>-</v>
      </c>
      <c r="D5" s="36" t="str">
        <f>IF(男子個人!H19="","-",男子個人!H19&amp;男子個人!I19)</f>
        <v>-</v>
      </c>
      <c r="E5" s="36" t="str">
        <f>IF(男子個人!B19="","-",男子個人!B19&amp;男子個人!C19)</f>
        <v>-</v>
      </c>
      <c r="F5" s="36" t="str">
        <f>IF(女子個人!F19="","-",女子個人!F19&amp;女子個人!G19)</f>
        <v>-</v>
      </c>
      <c r="G5" s="36" t="str">
        <f>IF(女子個人!H19="","-",女子個人!H19&amp;女子個人!I19)</f>
        <v>-</v>
      </c>
      <c r="H5" s="36" t="str">
        <f>IF(女子個人!B19="","-",女子個人!B19&amp;女子個人!C19)</f>
        <v>-</v>
      </c>
    </row>
    <row r="6" spans="1:8">
      <c r="A6" s="36" t="e">
        <f>A5+1</f>
        <v>#N/A</v>
      </c>
      <c r="B6" s="36" t="e">
        <f>VLOOKUP(入力シート!G4,入力シート!I1:Q18,9)</f>
        <v>#N/A</v>
      </c>
      <c r="C6" s="36" t="str">
        <f>IF(男子個人!F22="","-",男子個人!F22&amp;男子個人!G22)</f>
        <v>-</v>
      </c>
      <c r="D6" s="36" t="str">
        <f>IF(男子個人!H22="","-",男子個人!H22&amp;男子個人!I22)</f>
        <v>-</v>
      </c>
      <c r="E6" s="36" t="str">
        <f>IF(男子個人!B22="","-",男子個人!B22&amp;男子個人!C22)</f>
        <v>-</v>
      </c>
      <c r="F6" s="36" t="str">
        <f>IF(女子個人!F22="","-",女子個人!F22&amp;女子個人!G22)</f>
        <v>-</v>
      </c>
      <c r="G6" s="36" t="str">
        <f>IF(女子個人!H22="","-",女子個人!H22&amp;女子個人!I22)</f>
        <v>-</v>
      </c>
      <c r="H6" s="36" t="str">
        <f>IF(女子個人!B22="","-",女子個人!B22&amp;女子個人!C22)</f>
        <v>-</v>
      </c>
    </row>
    <row r="7" spans="1:8">
      <c r="A7" s="36" t="e">
        <f>A6+1</f>
        <v>#N/A</v>
      </c>
      <c r="B7" s="36" t="e">
        <f>VLOOKUP(入力シート!G4,入力シート!I1:Q18,9)</f>
        <v>#N/A</v>
      </c>
      <c r="C7" s="36" t="str">
        <f>IF(男子個人!F25="","-",男子個人!F25&amp;男子個人!G25)</f>
        <v>-</v>
      </c>
      <c r="D7" s="36" t="str">
        <f>IF(男子個人!H25="","-",男子個人!H25&amp;男子個人!I25)</f>
        <v>-</v>
      </c>
      <c r="E7" s="36" t="str">
        <f>IF(男子個人!B25="","-",男子個人!B25&amp;男子個人!C25)</f>
        <v>-</v>
      </c>
      <c r="F7" s="36" t="str">
        <f>IF(女子個人!F25="","-",女子個人!F25&amp;女子個人!G25)</f>
        <v>-</v>
      </c>
      <c r="G7" s="36" t="str">
        <f>IF(女子個人!H25="","-",女子個人!H25&amp;女子個人!I25)</f>
        <v>-</v>
      </c>
      <c r="H7" s="36" t="str">
        <f>IF(女子個人!B25="","-",女子個人!B25&amp;女子個人!C25)</f>
        <v>-</v>
      </c>
    </row>
  </sheetData>
  <sheetProtection sheet="1"/>
  <mergeCells count="2">
    <mergeCell ref="C1:D1"/>
    <mergeCell ref="F1:G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はじめに</vt:lpstr>
      <vt:lpstr>入力シート</vt:lpstr>
      <vt:lpstr>参加申込書</vt:lpstr>
      <vt:lpstr>男子個人</vt:lpstr>
      <vt:lpstr>女子個人</vt:lpstr>
      <vt:lpstr>プロ用</vt:lpstr>
      <vt:lpstr>運営用①</vt:lpstr>
      <vt:lpstr>運営用②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村松高校</dc:creator>
  <cp:lastModifiedBy>勝又正史</cp:lastModifiedBy>
  <cp:lastPrinted>2021-09-05T07:34:00Z</cp:lastPrinted>
  <dcterms:created xsi:type="dcterms:W3CDTF">2004-09-13T04:42:04Z</dcterms:created>
  <dcterms:modified xsi:type="dcterms:W3CDTF">2021-10-06T10:16:25Z</dcterms:modified>
</cp:coreProperties>
</file>